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SEC_PLANNING\ACTIVE_PROJECTS\ENGINEERING\Technical_Info\Low Impact Devel - BMPs\20230727 REVISION\Calculations Sheets\"/>
    </mc:Choice>
  </mc:AlternateContent>
  <xr:revisionPtr revIDLastSave="0" documentId="13_ncr:1_{888D5D11-4FDB-435D-9EC5-85B6A2D65677}" xr6:coauthVersionLast="47" xr6:coauthVersionMax="47" xr10:uidLastSave="{00000000-0000-0000-0000-000000000000}"/>
  <bookViews>
    <workbookView xWindow="5025" yWindow="1335" windowWidth="21930" windowHeight="21315" xr2:uid="{00000000-000D-0000-FFFF-FFFF00000000}"/>
  </bookViews>
  <sheets>
    <sheet name="Site Characteristics" sheetId="1" r:id="rId1"/>
    <sheet name="Soil Data" sheetId="6" r:id="rId2"/>
    <sheet name="Tree Box" sheetId="4" r:id="rId3"/>
    <sheet name="Attenuation" sheetId="2" r:id="rId4"/>
    <sheet name="Attenuation - Increase" sheetId="5" r:id="rId5"/>
  </sheets>
  <definedNames>
    <definedName name="_xlnm.Print_Area" localSheetId="3">Attenuation!$A$2:$I$37</definedName>
    <definedName name="_xlnm.Print_Area" localSheetId="4">'Attenuation - Increase'!$A$2:$I$37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F62" i="1"/>
  <c r="F28" i="1"/>
  <c r="G3" i="5" l="1"/>
  <c r="G3" i="2"/>
  <c r="G12" i="4" l="1"/>
  <c r="G10" i="4" s="1"/>
  <c r="G4" i="4" l="1"/>
  <c r="G10" i="5" l="1"/>
  <c r="G8" i="5"/>
  <c r="G10" i="2"/>
  <c r="G11" i="5" l="1"/>
  <c r="G13" i="5" s="1"/>
  <c r="G22" i="5" l="1"/>
  <c r="G24" i="5" s="1"/>
  <c r="F56" i="1"/>
  <c r="G5" i="4" s="1"/>
  <c r="G22" i="4" s="1"/>
  <c r="G11" i="2"/>
  <c r="G13" i="2" l="1"/>
  <c r="G22" i="2" s="1"/>
  <c r="G24" i="2" s="1"/>
  <c r="G4" i="5"/>
  <c r="G26" i="5" l="1"/>
  <c r="F70" i="1" s="1"/>
  <c r="F82" i="1" s="1"/>
  <c r="F30" i="1"/>
  <c r="G26" i="2"/>
  <c r="F39" i="1" l="1"/>
  <c r="G5" i="5" s="1"/>
  <c r="F33" i="1"/>
  <c r="F69" i="1"/>
  <c r="F81" i="1"/>
  <c r="F75" i="1"/>
  <c r="F34" i="1"/>
  <c r="F63" i="1"/>
  <c r="F76" i="1" s="1"/>
  <c r="F61" i="1"/>
  <c r="G3" i="4"/>
  <c r="G5" i="2"/>
  <c r="F64" i="1" l="1"/>
  <c r="F68" i="1"/>
  <c r="F71" i="1" s="1"/>
  <c r="F74" i="1"/>
  <c r="F77" i="1" s="1"/>
  <c r="F80" i="1"/>
  <c r="G16" i="4" l="1"/>
  <c r="G20" i="4" s="1"/>
  <c r="G8" i="2"/>
</calcChain>
</file>

<file path=xl/sharedStrings.xml><?xml version="1.0" encoding="utf-8"?>
<sst xmlns="http://schemas.openxmlformats.org/spreadsheetml/2006/main" count="436" uniqueCount="214">
  <si>
    <t>Line 25</t>
  </si>
  <si>
    <t>in/hr</t>
  </si>
  <si>
    <r>
      <t>Design K</t>
    </r>
    <r>
      <rPr>
        <vertAlign val="subscript"/>
        <sz val="11"/>
        <color theme="1"/>
        <rFont val="Calibri"/>
        <family val="2"/>
        <scheme val="minor"/>
      </rPr>
      <t>sat</t>
    </r>
  </si>
  <si>
    <t>Design Infiltration</t>
  </si>
  <si>
    <t>Line 24</t>
  </si>
  <si>
    <t>Provided in Table 3</t>
  </si>
  <si>
    <r>
      <t>Actual K</t>
    </r>
    <r>
      <rPr>
        <vertAlign val="subscript"/>
        <sz val="11"/>
        <color theme="1"/>
        <rFont val="Calibri"/>
        <family val="2"/>
        <scheme val="minor"/>
      </rPr>
      <t>sat</t>
    </r>
  </si>
  <si>
    <t>Infiltration</t>
  </si>
  <si>
    <t>Line 23</t>
  </si>
  <si>
    <t>Predominant Soil Type</t>
  </si>
  <si>
    <t>Value Taken From USGS Soils Survey</t>
  </si>
  <si>
    <t>Line 22</t>
  </si>
  <si>
    <t>ft below ground surface</t>
  </si>
  <si>
    <t>Depth to Seasonal High Groundwater Table</t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</si>
  <si>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</si>
  <si>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Required Retention Volume </t>
  </si>
  <si>
    <t>Line 21</t>
  </si>
  <si>
    <t>Line 20</t>
  </si>
  <si>
    <r>
      <t xml:space="preserve">in </t>
    </r>
    <r>
      <rPr>
        <sz val="6"/>
        <color theme="1"/>
        <rFont val="Calibri"/>
        <family val="2"/>
        <scheme val="minor"/>
      </rPr>
      <t>Runoff Over Proposed Impervious Surface</t>
    </r>
  </si>
  <si>
    <t>Line 19</t>
  </si>
  <si>
    <r>
      <t xml:space="preserve">in </t>
    </r>
    <r>
      <rPr>
        <sz val="6"/>
        <color theme="1"/>
        <rFont val="Calibri"/>
        <family val="2"/>
        <scheme val="minor"/>
      </rPr>
      <t>Rainfall Over Disturbed Area</t>
    </r>
  </si>
  <si>
    <t xml:space="preserve">Stormwater Volume Requirements </t>
  </si>
  <si>
    <t>Line 18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</si>
  <si>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</si>
  <si>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t>Total Property (square feet)</t>
  </si>
  <si>
    <t>Next Determine the Volume Required Per the LDC Section 5.06.00</t>
  </si>
  <si>
    <t>Total Pervious Area (acres) = Total Area (acres) - Total Impervious Area (acres)</t>
  </si>
  <si>
    <t>Line 17</t>
  </si>
  <si>
    <r>
      <t>Total Pervious Area (ft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</si>
  <si>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Line 16</t>
  </si>
  <si>
    <t>ac</t>
  </si>
  <si>
    <t xml:space="preserve">Total Pervious Area </t>
  </si>
  <si>
    <r>
      <t xml:space="preserve"> = Total Area (ft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 * (1 acre/ 43,560 ft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</si>
  <si>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Total Impervious Area (acres)</t>
  </si>
  <si>
    <t>Line 15</t>
  </si>
  <si>
    <t>Line 14</t>
  </si>
  <si>
    <t xml:space="preserve">Total Impervious Area </t>
  </si>
  <si>
    <t>Area Totals</t>
  </si>
  <si>
    <t>Line 13</t>
  </si>
  <si>
    <t>Misc Description:</t>
  </si>
  <si>
    <t>Line 12</t>
  </si>
  <si>
    <t>Pool</t>
  </si>
  <si>
    <t>Line 11</t>
  </si>
  <si>
    <t>Patio / Porch / Deck</t>
  </si>
  <si>
    <t>Line 10</t>
  </si>
  <si>
    <t>Driveway</t>
  </si>
  <si>
    <t>Line 9</t>
  </si>
  <si>
    <t>Shed</t>
  </si>
  <si>
    <t>Line 8</t>
  </si>
  <si>
    <t>Detached Garage</t>
  </si>
  <si>
    <t>Line 7</t>
  </si>
  <si>
    <t>House</t>
  </si>
  <si>
    <t>Line 6</t>
  </si>
  <si>
    <t>Line 5</t>
  </si>
  <si>
    <t>Parcel Identification Number</t>
  </si>
  <si>
    <t>Line 4</t>
  </si>
  <si>
    <t>E-mail</t>
  </si>
  <si>
    <t>Line 3</t>
  </si>
  <si>
    <t>Phone</t>
  </si>
  <si>
    <t>Line 2</t>
  </si>
  <si>
    <t>Address</t>
  </si>
  <si>
    <t>Line 1</t>
  </si>
  <si>
    <t>Owner</t>
  </si>
  <si>
    <t>Low Impact Development Calculation Sheet</t>
  </si>
  <si>
    <t>-</t>
  </si>
  <si>
    <t>Waters of Gulf of Mexico</t>
  </si>
  <si>
    <t>Water</t>
  </si>
  <si>
    <t>2 to 5 percent slopes</t>
  </si>
  <si>
    <t>0.06 in/hr</t>
  </si>
  <si>
    <t>Dec – Mar</t>
  </si>
  <si>
    <t>-1.5 feet</t>
  </si>
  <si>
    <t>C</t>
  </si>
  <si>
    <t>Florala loamy fine sand,</t>
  </si>
  <si>
    <t>0.6 in/hr</t>
  </si>
  <si>
    <t>Dec – May</t>
  </si>
  <si>
    <t>0 (at surface)</t>
  </si>
  <si>
    <t>A/D</t>
  </si>
  <si>
    <t>Pamlico muck</t>
  </si>
  <si>
    <t>6 in/hr</t>
  </si>
  <si>
    <t>Nov – Apr</t>
  </si>
  <si>
    <t>Pickney sand, depressional</t>
  </si>
  <si>
    <t>0 to 5 percent slopes</t>
  </si>
  <si>
    <t>20 in/hr</t>
  </si>
  <si>
    <t>Dec – Apr</t>
  </si>
  <si>
    <t>-3.5 feet</t>
  </si>
  <si>
    <t>A</t>
  </si>
  <si>
    <t>Resota sand,</t>
  </si>
  <si>
    <t>frequently flooded</t>
  </si>
  <si>
    <t>Jan – Dec</t>
  </si>
  <si>
    <t>Duckston muck,</t>
  </si>
  <si>
    <t>-2 feet</t>
  </si>
  <si>
    <t>Hurricane sand,</t>
  </si>
  <si>
    <t>----</t>
  </si>
  <si>
    <t>-5 feet</t>
  </si>
  <si>
    <t>Kureb sand, hilly</t>
  </si>
  <si>
    <t>0 in/hr</t>
  </si>
  <si>
    <t>Beaches</t>
  </si>
  <si>
    <t>Newhan-Corolla sands, rolling</t>
  </si>
  <si>
    <t>2 to 8 percent slopes</t>
  </si>
  <si>
    <t>Arents,</t>
  </si>
  <si>
    <t>0 to 5 percent slopes, occasionally flooded</t>
  </si>
  <si>
    <t>Jan – Mar</t>
  </si>
  <si>
    <t>Bigbee loamy sand,</t>
  </si>
  <si>
    <t>0 to 2 percent slopes</t>
  </si>
  <si>
    <t>Jun – Dec</t>
  </si>
  <si>
    <t>Mandarin sand,</t>
  </si>
  <si>
    <t>Eglin sand,</t>
  </si>
  <si>
    <t>Dirego muck,</t>
  </si>
  <si>
    <t>On-site test</t>
  </si>
  <si>
    <t xml:space="preserve">On-site test </t>
  </si>
  <si>
    <t>Pits</t>
  </si>
  <si>
    <t>5 to 8 percent slopes</t>
  </si>
  <si>
    <t>Jan – Feb</t>
  </si>
  <si>
    <t>B</t>
  </si>
  <si>
    <t>Tifton fine sandy loam,</t>
  </si>
  <si>
    <t>Rutlege fine sand,</t>
  </si>
  <si>
    <t>Jun – Feb</t>
  </si>
  <si>
    <t>Leon sand,</t>
  </si>
  <si>
    <t>12 to 30 percent slopes</t>
  </si>
  <si>
    <t>ft</t>
  </si>
  <si>
    <t>Lakeland sand,</t>
  </si>
  <si>
    <t>5 to 12 percent slopes</t>
  </si>
  <si>
    <t>0 to 8 percent slopes</t>
  </si>
  <si>
    <t>Kureb sand,</t>
  </si>
  <si>
    <t>Jun – Oct</t>
  </si>
  <si>
    <t>Foxworth sand,</t>
  </si>
  <si>
    <t>B/D</t>
  </si>
  <si>
    <t>Dorovan-Pamlico association, frequently flooded</t>
  </si>
  <si>
    <t>5 to 8 % slopes</t>
  </si>
  <si>
    <t>Dec - Apr</t>
  </si>
  <si>
    <t>Chipley sand,</t>
  </si>
  <si>
    <t>(Ksat)</t>
  </si>
  <si>
    <t>(SHGW)</t>
  </si>
  <si>
    <t>Infiltration Rate</t>
  </si>
  <si>
    <t>High Water Season</t>
  </si>
  <si>
    <t>HSG</t>
  </si>
  <si>
    <t>Map Unit Name</t>
  </si>
  <si>
    <t>Map Unit Symbol</t>
  </si>
  <si>
    <t>in</t>
  </si>
  <si>
    <t xml:space="preserve">Required Storage Volume </t>
  </si>
  <si>
    <t>Design Rainfall Depth (Conversion)</t>
  </si>
  <si>
    <t xml:space="preserve">Design Rainfall Depth </t>
  </si>
  <si>
    <t>ISR Greater Than 0.7</t>
  </si>
  <si>
    <t>ISR Between 0.4 and 0.7</t>
  </si>
  <si>
    <t>ISR Less Than 0.4</t>
  </si>
  <si>
    <r>
      <t>Design Factor -</t>
    </r>
    <r>
      <rPr>
        <sz val="8"/>
        <color theme="1"/>
        <rFont val="Calibri"/>
        <family val="2"/>
        <scheme val="minor"/>
      </rPr>
      <t xml:space="preserve"> Choose One Based On The ISR Calculated In Line 3</t>
    </r>
  </si>
  <si>
    <t>Attenuation Calculation</t>
  </si>
  <si>
    <t>Reduced Rainfall Depth</t>
  </si>
  <si>
    <t xml:space="preserve">Rainfall Depth </t>
  </si>
  <si>
    <t>Design Infiltration Rate (Divide By 2)</t>
  </si>
  <si>
    <t>Infiltration Rate - Refer to Table 3</t>
  </si>
  <si>
    <t>Rainfall Intensity</t>
  </si>
  <si>
    <t>Soil Type - Refer to Section 2.4</t>
  </si>
  <si>
    <t>Soil Characteristics</t>
  </si>
  <si>
    <t>Impervious Surface Ratio (ISR)</t>
  </si>
  <si>
    <t xml:space="preserve">Line 2 </t>
  </si>
  <si>
    <t>Impervious Area</t>
  </si>
  <si>
    <t xml:space="preserve">Line 1 </t>
  </si>
  <si>
    <t>Site Characteristics</t>
  </si>
  <si>
    <t>Total Disturbed Area</t>
  </si>
  <si>
    <t>Depth To SHGW</t>
  </si>
  <si>
    <t xml:space="preserve">Infiltration </t>
  </si>
  <si>
    <t>Treatment Volumes</t>
  </si>
  <si>
    <t xml:space="preserve">Additional Volume Requirement </t>
  </si>
  <si>
    <t>Required Area</t>
  </si>
  <si>
    <t>Recovery Time</t>
  </si>
  <si>
    <t>hr</t>
  </si>
  <si>
    <t xml:space="preserve">Total Disturbed Area </t>
  </si>
  <si>
    <t>Attenuation Volume</t>
  </si>
  <si>
    <t>Is Your Property In The Following Locations:</t>
  </si>
  <si>
    <t>Yes</t>
  </si>
  <si>
    <t>No</t>
  </si>
  <si>
    <t>ICPAL</t>
  </si>
  <si>
    <t>Dune Lake</t>
  </si>
  <si>
    <t>Near a Mosquito Control Ditch</t>
  </si>
  <si>
    <t>If "yes" see section 3.4</t>
  </si>
  <si>
    <t>If "yes" see section 3.5</t>
  </si>
  <si>
    <t>If "yes" see section 3.6</t>
  </si>
  <si>
    <t>Line 26</t>
  </si>
  <si>
    <t>Line 27</t>
  </si>
  <si>
    <t>Line 28</t>
  </si>
  <si>
    <t>Line 29</t>
  </si>
  <si>
    <t>Line 30</t>
  </si>
  <si>
    <t>Line 31</t>
  </si>
  <si>
    <t>Line 32</t>
  </si>
  <si>
    <t>Line 33</t>
  </si>
  <si>
    <t>Line 34</t>
  </si>
  <si>
    <t>Line 35</t>
  </si>
  <si>
    <t>Line 36</t>
  </si>
  <si>
    <t>Line 37</t>
  </si>
  <si>
    <t>Soils Characteristics</t>
  </si>
  <si>
    <t>Line 38</t>
  </si>
  <si>
    <t>Design Length</t>
  </si>
  <si>
    <t>Width of Planter</t>
  </si>
  <si>
    <t>Tree Box Design - Single LID Application</t>
  </si>
  <si>
    <t>Total Required Volume of Tree Box</t>
  </si>
  <si>
    <t>Depth of Tree Box</t>
  </si>
  <si>
    <t>***Only Enter Information In To The Green Boxes - All Other Boxes Are Automatically Calculated***</t>
  </si>
  <si>
    <t>Section 3.4 Stormwater Volume Requirements for ICPAL</t>
  </si>
  <si>
    <t>Section 3.5 Stormwater Volume Requirements for Dune Lake</t>
  </si>
  <si>
    <t>Section 3.6 Stormwater Volume Requirements for Mosquito Control Ditch</t>
  </si>
  <si>
    <t>***Special Circumstances Only - Verify Your Location**</t>
  </si>
  <si>
    <r>
      <t>Design Volume</t>
    </r>
    <r>
      <rPr>
        <sz val="8"/>
        <color theme="1"/>
        <rFont val="Calibri"/>
        <family val="2"/>
        <scheme val="minor"/>
      </rPr>
      <t xml:space="preserve"> (largest value from Site Characteristics sheet)</t>
    </r>
  </si>
  <si>
    <t xml:space="preserve">Proposed Impervious Area Totals </t>
  </si>
  <si>
    <t>Total Proposed Disturbed Area</t>
  </si>
  <si>
    <t>Total Area of Property</t>
  </si>
  <si>
    <t>Find Largest Value Between Line 24, 25, and 26 And Enter The Value On Line 27</t>
  </si>
  <si>
    <t>Find Largest Value Between Line 28, 29, and 30 And Enter The Value On Line 31</t>
  </si>
  <si>
    <t>Find Largest Value Between Line 32, 33, and 34 And Enter The Value On Line 35</t>
  </si>
  <si>
    <t>Find Largest Value Between Line 36, 37, and 38 And Enter The Value On Line 39</t>
  </si>
  <si>
    <t>Line 39</t>
  </si>
  <si>
    <t>Propsed</t>
  </si>
  <si>
    <t>Existing</t>
  </si>
  <si>
    <t xml:space="preserve">Depth to SHGW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</si>
</sst>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rgb="FF44653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u/>
      <sz val="11"/>
      <color theme="1"/>
      <name val="Calibri"/>
      <family val="2"/>
      <scheme val="minor"/>
    </font>
    <font>
      <b/>
      <i/>
      <sz val="8"/>
      <name val="Calibri"/>
      <family val="2"/>
    </font>
    <font>
      <b/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FEEF2"/>
        <bgColor indexed="64"/>
      </patternFill>
    </fill>
    <fill>
      <patternFill patternType="solid">
        <fgColor rgb="FFFCD4B2"/>
        <bgColor indexed="64"/>
      </patternFill>
    </fill>
    <fill>
      <patternFill patternType="solid">
        <fgColor rgb="FF61ADB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rgb="FFA0CDD8"/>
      </right>
      <top/>
      <bottom style="medium">
        <color rgb="FFA0CDD8"/>
      </bottom>
      <diagonal/>
    </border>
    <border>
      <left style="medium">
        <color rgb="FFA0CDD8"/>
      </left>
      <right style="medium">
        <color rgb="FFA0CDD8"/>
      </right>
      <top/>
      <bottom style="medium">
        <color rgb="FFA0CDD8"/>
      </bottom>
      <diagonal/>
    </border>
    <border>
      <left style="medium">
        <color rgb="FFA0CDD8"/>
      </left>
      <right style="medium">
        <color rgb="FFA0CDD8"/>
      </right>
      <top style="medium">
        <color rgb="FFA0CDD8"/>
      </top>
      <bottom/>
      <diagonal/>
    </border>
    <border>
      <left/>
      <right style="medium">
        <color rgb="FFA0CDD8"/>
      </right>
      <top/>
      <bottom/>
      <diagonal/>
    </border>
    <border>
      <left style="medium">
        <color rgb="FFA0CDD8"/>
      </left>
      <right style="medium">
        <color rgb="FFA0CDD8"/>
      </right>
      <top style="medium">
        <color rgb="FF61ADBF"/>
      </top>
      <bottom/>
      <diagonal/>
    </border>
    <border>
      <left/>
      <right style="medium">
        <color rgb="FF61ADBF"/>
      </right>
      <top/>
      <bottom style="medium">
        <color rgb="FF61ADBF"/>
      </bottom>
      <diagonal/>
    </border>
    <border>
      <left/>
      <right/>
      <top/>
      <bottom style="medium">
        <color rgb="FF61ADBF"/>
      </bottom>
      <diagonal/>
    </border>
    <border>
      <left style="medium">
        <color rgb="FF61ADBF"/>
      </left>
      <right/>
      <top/>
      <bottom style="medium">
        <color rgb="FF61ADBF"/>
      </bottom>
      <diagonal/>
    </border>
    <border>
      <left/>
      <right style="medium">
        <color rgb="FF61ADBF"/>
      </right>
      <top style="medium">
        <color rgb="FF61ADBF"/>
      </top>
      <bottom/>
      <diagonal/>
    </border>
    <border>
      <left/>
      <right/>
      <top style="medium">
        <color rgb="FF61ADBF"/>
      </top>
      <bottom/>
      <diagonal/>
    </border>
    <border>
      <left style="medium">
        <color rgb="FF61ADBF"/>
      </left>
      <right/>
      <top style="medium">
        <color rgb="FF61ADBF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3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6" fillId="0" borderId="8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12" xfId="0" applyBorder="1"/>
    <xf numFmtId="3" fontId="0" fillId="0" borderId="2" xfId="0" applyNumberFormat="1" applyBorder="1"/>
    <xf numFmtId="0" fontId="1" fillId="0" borderId="0" xfId="0" applyFont="1"/>
    <xf numFmtId="0" fontId="6" fillId="0" borderId="5" xfId="0" applyFont="1" applyBorder="1" applyAlignment="1">
      <alignment vertical="center"/>
    </xf>
    <xf numFmtId="3" fontId="0" fillId="0" borderId="13" xfId="0" applyNumberFormat="1" applyBorder="1"/>
    <xf numFmtId="2" fontId="0" fillId="0" borderId="2" xfId="0" applyNumberFormat="1" applyBorder="1"/>
    <xf numFmtId="0" fontId="11" fillId="3" borderId="17" xfId="0" applyFont="1" applyFill="1" applyBorder="1" applyAlignment="1">
      <alignment horizontal="right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164" fontId="0" fillId="0" borderId="2" xfId="0" applyNumberFormat="1" applyBorder="1"/>
    <xf numFmtId="0" fontId="14" fillId="0" borderId="0" xfId="0" applyFont="1"/>
    <xf numFmtId="0" fontId="11" fillId="3" borderId="20" xfId="0" applyFont="1" applyFill="1" applyBorder="1" applyAlignment="1">
      <alignment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4" xfId="0" applyFont="1" applyBorder="1"/>
    <xf numFmtId="0" fontId="6" fillId="0" borderId="0" xfId="0" applyFont="1" applyAlignment="1">
      <alignment vertical="center"/>
    </xf>
    <xf numFmtId="1" fontId="0" fillId="0" borderId="2" xfId="0" applyNumberFormat="1" applyBorder="1"/>
    <xf numFmtId="4" fontId="0" fillId="0" borderId="2" xfId="0" applyNumberFormat="1" applyBorder="1"/>
    <xf numFmtId="0" fontId="2" fillId="0" borderId="5" xfId="0" applyFont="1" applyBorder="1" applyAlignment="1">
      <alignment vertical="center" wrapText="1"/>
    </xf>
    <xf numFmtId="3" fontId="0" fillId="0" borderId="0" xfId="0" applyNumberFormat="1"/>
    <xf numFmtId="0" fontId="6" fillId="0" borderId="5" xfId="0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0" fillId="0" borderId="28" xfId="0" applyBorder="1"/>
    <xf numFmtId="0" fontId="4" fillId="0" borderId="29" xfId="0" applyFont="1" applyBorder="1"/>
    <xf numFmtId="0" fontId="0" fillId="0" borderId="30" xfId="0" applyBorder="1"/>
    <xf numFmtId="4" fontId="0" fillId="0" borderId="13" xfId="0" applyNumberFormat="1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6" fillId="0" borderId="35" xfId="0" applyFont="1" applyBorder="1" applyAlignment="1">
      <alignment vertical="center"/>
    </xf>
    <xf numFmtId="166" fontId="0" fillId="0" borderId="2" xfId="0" applyNumberFormat="1" applyBorder="1"/>
    <xf numFmtId="0" fontId="6" fillId="0" borderId="7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13" fillId="4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8" xfId="0" applyBorder="1"/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vertical="center"/>
    </xf>
    <xf numFmtId="0" fontId="1" fillId="0" borderId="2" xfId="0" applyFont="1" applyBorder="1"/>
    <xf numFmtId="0" fontId="3" fillId="0" borderId="1" xfId="0" applyFont="1" applyBorder="1" applyAlignment="1">
      <alignment horizontal="center"/>
    </xf>
    <xf numFmtId="0" fontId="16" fillId="2" borderId="0" xfId="0" applyFont="1" applyFill="1"/>
    <xf numFmtId="0" fontId="0" fillId="2" borderId="0" xfId="0" applyFill="1"/>
    <xf numFmtId="3" fontId="0" fillId="0" borderId="32" xfId="0" applyNumberFormat="1" applyBorder="1"/>
    <xf numFmtId="165" fontId="0" fillId="0" borderId="2" xfId="0" applyNumberFormat="1" applyBorder="1"/>
    <xf numFmtId="0" fontId="3" fillId="0" borderId="0" xfId="0" applyFont="1" applyAlignment="1">
      <alignment horizontal="center"/>
    </xf>
    <xf numFmtId="0" fontId="0" fillId="2" borderId="2" xfId="0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4" fontId="0" fillId="2" borderId="2" xfId="0" applyNumberForma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3" fontId="0" fillId="7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6" fillId="6" borderId="36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right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23</xdr:row>
          <xdr:rowOff>9525</xdr:rowOff>
        </xdr:from>
        <xdr:to>
          <xdr:col>7</xdr:col>
          <xdr:colOff>381000</xdr:colOff>
          <xdr:row>24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9525</xdr:rowOff>
        </xdr:from>
        <xdr:to>
          <xdr:col>8</xdr:col>
          <xdr:colOff>381000</xdr:colOff>
          <xdr:row>24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24</xdr:row>
          <xdr:rowOff>9525</xdr:rowOff>
        </xdr:from>
        <xdr:to>
          <xdr:col>8</xdr:col>
          <xdr:colOff>381000</xdr:colOff>
          <xdr:row>25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24</xdr:row>
          <xdr:rowOff>9525</xdr:rowOff>
        </xdr:from>
        <xdr:to>
          <xdr:col>7</xdr:col>
          <xdr:colOff>381000</xdr:colOff>
          <xdr:row>25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25</xdr:row>
          <xdr:rowOff>9525</xdr:rowOff>
        </xdr:from>
        <xdr:to>
          <xdr:col>7</xdr:col>
          <xdr:colOff>381000</xdr:colOff>
          <xdr:row>26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25</xdr:row>
          <xdr:rowOff>9525</xdr:rowOff>
        </xdr:from>
        <xdr:to>
          <xdr:col>7</xdr:col>
          <xdr:colOff>381000</xdr:colOff>
          <xdr:row>26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</xdr:row>
          <xdr:rowOff>9525</xdr:rowOff>
        </xdr:from>
        <xdr:to>
          <xdr:col>8</xdr:col>
          <xdr:colOff>381000</xdr:colOff>
          <xdr:row>26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40</xdr:row>
      <xdr:rowOff>47625</xdr:rowOff>
    </xdr:from>
    <xdr:to>
      <xdr:col>8</xdr:col>
      <xdr:colOff>616839</xdr:colOff>
      <xdr:row>44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8010525"/>
          <a:ext cx="778764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37</xdr:row>
      <xdr:rowOff>133350</xdr:rowOff>
    </xdr:from>
    <xdr:to>
      <xdr:col>8</xdr:col>
      <xdr:colOff>597789</xdr:colOff>
      <xdr:row>41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8048625"/>
          <a:ext cx="778764" cy="790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37</xdr:row>
      <xdr:rowOff>66675</xdr:rowOff>
    </xdr:from>
    <xdr:to>
      <xdr:col>8</xdr:col>
      <xdr:colOff>597789</xdr:colOff>
      <xdr:row>41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7981950"/>
          <a:ext cx="77876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view="pageLayout" zoomScaleNormal="130" workbookViewId="0">
      <selection activeCell="F64" sqref="F64"/>
    </sheetView>
  </sheetViews>
  <sheetFormatPr defaultRowHeight="15" x14ac:dyDescent="0.25"/>
  <cols>
    <col min="1" max="1" width="8" customWidth="1"/>
    <col min="4" max="4" width="8" customWidth="1"/>
    <col min="5" max="5" width="9.140625" customWidth="1"/>
    <col min="12" max="12" width="18.140625" customWidth="1"/>
    <col min="14" max="14" width="14.85546875" customWidth="1"/>
    <col min="18" max="18" width="4.85546875" customWidth="1"/>
    <col min="19" max="19" width="6.7109375" customWidth="1"/>
  </cols>
  <sheetData>
    <row r="1" spans="1:10" ht="15.75" thickBot="1" x14ac:dyDescent="0.3">
      <c r="A1" s="76" t="s">
        <v>197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5">
      <c r="A2" s="88" t="s">
        <v>63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15.75" thickBot="1" x14ac:dyDescent="0.3">
      <c r="A3" s="91"/>
      <c r="B3" s="92"/>
      <c r="C3" s="92"/>
      <c r="D3" s="92"/>
      <c r="E3" s="92"/>
      <c r="F3" s="92"/>
      <c r="G3" s="92"/>
      <c r="H3" s="92"/>
      <c r="I3" s="92"/>
      <c r="J3" s="93"/>
    </row>
    <row r="4" spans="1:10" ht="16.5" thickTop="1" thickBot="1" x14ac:dyDescent="0.3">
      <c r="A4" s="6" t="s">
        <v>62</v>
      </c>
      <c r="E4" s="81"/>
      <c r="F4" s="81"/>
      <c r="G4" s="81"/>
      <c r="H4" s="81"/>
      <c r="I4" s="81"/>
      <c r="J4" s="10" t="s">
        <v>61</v>
      </c>
    </row>
    <row r="5" spans="1:10" ht="15.75" thickBot="1" x14ac:dyDescent="0.3">
      <c r="A5" s="6" t="s">
        <v>60</v>
      </c>
      <c r="E5" s="81"/>
      <c r="F5" s="81"/>
      <c r="G5" s="81"/>
      <c r="H5" s="81"/>
      <c r="I5" s="81"/>
      <c r="J5" s="10" t="s">
        <v>59</v>
      </c>
    </row>
    <row r="6" spans="1:10" ht="15.75" thickBot="1" x14ac:dyDescent="0.3">
      <c r="A6" s="6"/>
      <c r="E6" s="81"/>
      <c r="F6" s="81"/>
      <c r="G6" s="81"/>
      <c r="H6" s="81"/>
      <c r="I6" s="81"/>
      <c r="J6" s="4"/>
    </row>
    <row r="7" spans="1:10" ht="15.75" customHeight="1" thickBot="1" x14ac:dyDescent="0.3">
      <c r="A7" s="6" t="s">
        <v>58</v>
      </c>
      <c r="E7" s="81"/>
      <c r="F7" s="81"/>
      <c r="G7" s="81"/>
      <c r="H7" s="81"/>
      <c r="I7" s="81"/>
      <c r="J7" s="10" t="s">
        <v>57</v>
      </c>
    </row>
    <row r="8" spans="1:10" ht="15.75" customHeight="1" thickBot="1" x14ac:dyDescent="0.3">
      <c r="A8" s="6" t="s">
        <v>56</v>
      </c>
      <c r="E8" s="81"/>
      <c r="F8" s="81"/>
      <c r="G8" s="81"/>
      <c r="H8" s="81"/>
      <c r="I8" s="81"/>
      <c r="J8" s="10" t="s">
        <v>55</v>
      </c>
    </row>
    <row r="9" spans="1:10" ht="15.75" thickBot="1" x14ac:dyDescent="0.3">
      <c r="A9" s="6" t="s">
        <v>54</v>
      </c>
      <c r="E9" s="81"/>
      <c r="F9" s="81"/>
      <c r="G9" s="81"/>
      <c r="H9" s="81"/>
      <c r="I9" s="81"/>
      <c r="J9" s="10" t="s">
        <v>53</v>
      </c>
    </row>
    <row r="10" spans="1:10" ht="15.75" thickBot="1" x14ac:dyDescent="0.3">
      <c r="A10" s="6" t="s">
        <v>205</v>
      </c>
      <c r="F10" s="87"/>
      <c r="G10" t="s">
        <v>30</v>
      </c>
      <c r="J10" s="10" t="s">
        <v>52</v>
      </c>
    </row>
    <row r="11" spans="1:10" ht="15.75" thickBot="1" x14ac:dyDescent="0.3">
      <c r="A11" s="6" t="s">
        <v>204</v>
      </c>
      <c r="F11" s="87"/>
      <c r="G11" t="s">
        <v>30</v>
      </c>
      <c r="J11" s="10" t="s">
        <v>50</v>
      </c>
    </row>
    <row r="12" spans="1:10" x14ac:dyDescent="0.25">
      <c r="A12" s="6"/>
      <c r="J12" s="4"/>
    </row>
    <row r="13" spans="1:10" ht="16.5" thickBot="1" x14ac:dyDescent="0.3">
      <c r="A13" s="15" t="s">
        <v>203</v>
      </c>
      <c r="B13" s="14"/>
      <c r="C13" s="14"/>
      <c r="D13" s="14"/>
      <c r="E13" s="14"/>
      <c r="F13" s="14"/>
      <c r="G13" s="14"/>
      <c r="H13" s="14"/>
      <c r="I13" s="14"/>
      <c r="J13" s="13"/>
    </row>
    <row r="14" spans="1:10" ht="16.5" thickTop="1" x14ac:dyDescent="0.25">
      <c r="A14" s="21"/>
      <c r="F14" t="s">
        <v>211</v>
      </c>
      <c r="H14" t="s">
        <v>212</v>
      </c>
      <c r="J14" s="4"/>
    </row>
    <row r="15" spans="1:10" ht="18" thickBot="1" x14ac:dyDescent="0.3">
      <c r="A15" s="6"/>
      <c r="B15" t="s">
        <v>51</v>
      </c>
      <c r="F15" s="82"/>
      <c r="G15" t="s">
        <v>23</v>
      </c>
      <c r="H15" s="82"/>
      <c r="I15" t="s">
        <v>23</v>
      </c>
      <c r="J15" s="10" t="s">
        <v>48</v>
      </c>
    </row>
    <row r="16" spans="1:10" ht="18" thickBot="1" x14ac:dyDescent="0.3">
      <c r="A16" s="6"/>
      <c r="B16" t="s">
        <v>49</v>
      </c>
      <c r="F16" s="81"/>
      <c r="G16" t="s">
        <v>23</v>
      </c>
      <c r="H16" s="81"/>
      <c r="I16" t="s">
        <v>23</v>
      </c>
      <c r="J16" s="10" t="s">
        <v>46</v>
      </c>
    </row>
    <row r="17" spans="1:10" ht="18" thickBot="1" x14ac:dyDescent="0.3">
      <c r="A17" s="6"/>
      <c r="B17" t="s">
        <v>47</v>
      </c>
      <c r="F17" s="81"/>
      <c r="G17" t="s">
        <v>23</v>
      </c>
      <c r="H17" s="81"/>
      <c r="I17" t="s">
        <v>23</v>
      </c>
      <c r="J17" s="10" t="s">
        <v>44</v>
      </c>
    </row>
    <row r="18" spans="1:10" ht="18" thickBot="1" x14ac:dyDescent="0.3">
      <c r="A18" s="6"/>
      <c r="B18" t="s">
        <v>45</v>
      </c>
      <c r="F18" s="82"/>
      <c r="G18" t="s">
        <v>23</v>
      </c>
      <c r="H18" s="82"/>
      <c r="I18" t="s">
        <v>23</v>
      </c>
      <c r="J18" s="10" t="s">
        <v>42</v>
      </c>
    </row>
    <row r="19" spans="1:10" ht="18" thickBot="1" x14ac:dyDescent="0.3">
      <c r="A19" s="6"/>
      <c r="B19" t="s">
        <v>43</v>
      </c>
      <c r="F19" s="81"/>
      <c r="G19" t="s">
        <v>23</v>
      </c>
      <c r="H19" s="81"/>
      <c r="I19" t="s">
        <v>23</v>
      </c>
      <c r="J19" s="10" t="s">
        <v>40</v>
      </c>
    </row>
    <row r="20" spans="1:10" ht="18" thickBot="1" x14ac:dyDescent="0.3">
      <c r="A20" s="6"/>
      <c r="B20" t="s">
        <v>41</v>
      </c>
      <c r="F20" s="81"/>
      <c r="G20" t="s">
        <v>23</v>
      </c>
      <c r="H20" s="81"/>
      <c r="I20" t="s">
        <v>23</v>
      </c>
      <c r="J20" s="10" t="s">
        <v>38</v>
      </c>
    </row>
    <row r="21" spans="1:10" ht="17.25" x14ac:dyDescent="0.25">
      <c r="A21" s="6"/>
      <c r="B21" t="s">
        <v>39</v>
      </c>
      <c r="D21" s="77"/>
      <c r="E21" s="77"/>
      <c r="F21" s="83"/>
      <c r="G21" t="s">
        <v>23</v>
      </c>
      <c r="H21" s="83"/>
      <c r="I21" t="s">
        <v>23</v>
      </c>
      <c r="J21" s="10" t="s">
        <v>35</v>
      </c>
    </row>
    <row r="22" spans="1:10" ht="15.75" thickBot="1" x14ac:dyDescent="0.3">
      <c r="A22" s="70"/>
      <c r="B22" s="14"/>
      <c r="C22" s="14"/>
      <c r="D22" s="14"/>
      <c r="E22" s="14"/>
      <c r="F22" s="14"/>
      <c r="G22" s="14"/>
      <c r="H22" s="14"/>
      <c r="I22" s="14"/>
      <c r="J22" s="71"/>
    </row>
    <row r="23" spans="1:10" ht="16.5" thickTop="1" x14ac:dyDescent="0.25">
      <c r="A23" s="21" t="s">
        <v>169</v>
      </c>
      <c r="B23" s="46"/>
      <c r="H23" s="69" t="s">
        <v>170</v>
      </c>
      <c r="I23" s="69" t="s">
        <v>171</v>
      </c>
      <c r="J23" s="10"/>
    </row>
    <row r="24" spans="1:10" x14ac:dyDescent="0.25">
      <c r="A24" s="6"/>
      <c r="B24" t="s">
        <v>172</v>
      </c>
      <c r="F24" s="11" t="s">
        <v>175</v>
      </c>
      <c r="H24" s="5"/>
      <c r="I24" s="5"/>
      <c r="J24" s="10"/>
    </row>
    <row r="25" spans="1:10" x14ac:dyDescent="0.25">
      <c r="A25" s="6"/>
      <c r="B25" t="s">
        <v>173</v>
      </c>
      <c r="F25" s="11" t="s">
        <v>176</v>
      </c>
      <c r="H25" s="5"/>
      <c r="I25" s="5"/>
      <c r="J25" s="10"/>
    </row>
    <row r="26" spans="1:10" x14ac:dyDescent="0.25">
      <c r="A26" s="6"/>
      <c r="B26" t="s">
        <v>174</v>
      </c>
      <c r="F26" s="11" t="s">
        <v>177</v>
      </c>
      <c r="H26" s="5"/>
      <c r="I26" s="5"/>
      <c r="J26" s="10"/>
    </row>
    <row r="27" spans="1:10" ht="16.5" thickBot="1" x14ac:dyDescent="0.3">
      <c r="A27" s="15" t="s">
        <v>37</v>
      </c>
      <c r="B27" s="14"/>
      <c r="C27" s="14"/>
      <c r="D27" s="14"/>
      <c r="E27" s="14"/>
      <c r="F27" s="14"/>
      <c r="G27" s="14"/>
      <c r="H27" s="14"/>
      <c r="I27" s="14"/>
      <c r="J27" s="13"/>
    </row>
    <row r="28" spans="1:10" ht="18" customHeight="1" thickTop="1" thickBot="1" x14ac:dyDescent="0.3">
      <c r="A28" s="6"/>
      <c r="B28" s="20" t="s">
        <v>36</v>
      </c>
      <c r="F28" s="19">
        <f>F15+F16+F17+F18+F19+F20+F21+H15+H16+H17+H18+H19+H20+H21</f>
        <v>0</v>
      </c>
      <c r="G28" t="s">
        <v>23</v>
      </c>
      <c r="H28" s="94"/>
      <c r="I28" s="94"/>
      <c r="J28" s="10" t="s">
        <v>34</v>
      </c>
    </row>
    <row r="29" spans="1:10" x14ac:dyDescent="0.25">
      <c r="A29" s="6"/>
      <c r="H29" s="94"/>
      <c r="I29" s="94"/>
      <c r="J29" s="10"/>
    </row>
    <row r="30" spans="1:10" ht="15.75" thickBot="1" x14ac:dyDescent="0.3">
      <c r="A30" s="6"/>
      <c r="B30" t="s">
        <v>33</v>
      </c>
      <c r="F30" s="23">
        <f>F28/43560</f>
        <v>0</v>
      </c>
      <c r="G30" t="s">
        <v>30</v>
      </c>
      <c r="J30" s="10" t="s">
        <v>29</v>
      </c>
    </row>
    <row r="31" spans="1:10" ht="15.75" x14ac:dyDescent="0.25">
      <c r="A31" s="6"/>
      <c r="B31" s="9" t="s">
        <v>33</v>
      </c>
      <c r="C31" s="9"/>
      <c r="D31" s="9"/>
      <c r="E31" s="9" t="s">
        <v>32</v>
      </c>
      <c r="J31" s="10"/>
    </row>
    <row r="32" spans="1:10" x14ac:dyDescent="0.25">
      <c r="A32" s="6"/>
      <c r="J32" s="4"/>
    </row>
    <row r="33" spans="1:10" ht="15.75" customHeight="1" thickBot="1" x14ac:dyDescent="0.3">
      <c r="A33" s="6"/>
      <c r="B33" s="20" t="s">
        <v>31</v>
      </c>
      <c r="F33" s="23">
        <f>F10-F30</f>
        <v>0</v>
      </c>
      <c r="G33" t="s">
        <v>30</v>
      </c>
      <c r="H33" s="95"/>
      <c r="I33" s="95"/>
      <c r="J33" s="10" t="s">
        <v>27</v>
      </c>
    </row>
    <row r="34" spans="1:10" ht="15" customHeight="1" thickBot="1" x14ac:dyDescent="0.3">
      <c r="A34" s="6"/>
      <c r="B34" s="9" t="s">
        <v>28</v>
      </c>
      <c r="F34" s="22">
        <f>43560*F33</f>
        <v>0</v>
      </c>
      <c r="G34" t="s">
        <v>23</v>
      </c>
      <c r="H34" s="95"/>
      <c r="I34" s="95"/>
      <c r="J34" s="10" t="s">
        <v>22</v>
      </c>
    </row>
    <row r="35" spans="1:10" x14ac:dyDescent="0.25">
      <c r="A35" s="6"/>
      <c r="B35" s="11" t="s">
        <v>26</v>
      </c>
      <c r="C35" s="9"/>
      <c r="D35" s="9"/>
      <c r="E35" s="9"/>
      <c r="H35" s="17"/>
      <c r="I35" s="17"/>
      <c r="J35" s="4"/>
    </row>
    <row r="36" spans="1:10" x14ac:dyDescent="0.25">
      <c r="A36" s="6"/>
      <c r="J36" s="4"/>
    </row>
    <row r="37" spans="1:10" x14ac:dyDescent="0.25">
      <c r="A37" s="6" t="s">
        <v>25</v>
      </c>
      <c r="J37" s="4"/>
    </row>
    <row r="38" spans="1:10" x14ac:dyDescent="0.25">
      <c r="A38" s="6"/>
      <c r="J38" s="4"/>
    </row>
    <row r="39" spans="1:10" ht="18" thickBot="1" x14ac:dyDescent="0.3">
      <c r="A39" s="21"/>
      <c r="B39" s="20" t="s">
        <v>24</v>
      </c>
      <c r="F39" s="19">
        <f>F11*43560</f>
        <v>0</v>
      </c>
      <c r="G39" t="s">
        <v>23</v>
      </c>
      <c r="J39" s="10" t="s">
        <v>19</v>
      </c>
    </row>
    <row r="40" spans="1:10" ht="15.75" x14ac:dyDescent="0.25">
      <c r="A40" s="21"/>
      <c r="B40" s="20"/>
      <c r="F40" s="50"/>
      <c r="J40" s="10"/>
    </row>
    <row r="41" spans="1:10" ht="16.5" thickBot="1" x14ac:dyDescent="0.3">
      <c r="A41" s="73"/>
      <c r="B41" s="74"/>
      <c r="C41" s="2"/>
      <c r="D41" s="2"/>
      <c r="E41" s="2"/>
      <c r="F41" s="19"/>
      <c r="G41" s="2"/>
      <c r="H41" s="2"/>
      <c r="I41" s="2"/>
      <c r="J41" s="75"/>
    </row>
    <row r="42" spans="1:10" ht="15.75" x14ac:dyDescent="0.25">
      <c r="A42" s="46"/>
      <c r="B42" s="20"/>
      <c r="F42" s="50"/>
      <c r="J42" s="80"/>
    </row>
    <row r="43" spans="1:10" ht="15.75" x14ac:dyDescent="0.25">
      <c r="A43" s="46"/>
      <c r="B43" s="20"/>
      <c r="F43" s="50"/>
      <c r="J43" s="80"/>
    </row>
    <row r="44" spans="1:10" ht="15.75" thickBot="1" x14ac:dyDescent="0.3">
      <c r="A44" s="20"/>
      <c r="B44" s="20"/>
      <c r="F44" s="50"/>
    </row>
    <row r="45" spans="1:10" ht="15" customHeight="1" x14ac:dyDescent="0.25">
      <c r="A45" s="88" t="s">
        <v>190</v>
      </c>
      <c r="B45" s="89"/>
      <c r="C45" s="89"/>
      <c r="D45" s="89"/>
      <c r="E45" s="89"/>
      <c r="F45" s="89"/>
      <c r="G45" s="89"/>
      <c r="H45" s="89"/>
      <c r="I45" s="89"/>
      <c r="J45" s="90"/>
    </row>
    <row r="46" spans="1:10" x14ac:dyDescent="0.25">
      <c r="A46" s="99"/>
      <c r="B46" s="100"/>
      <c r="C46" s="100"/>
      <c r="D46" s="100"/>
      <c r="E46" s="100"/>
      <c r="F46" s="100"/>
      <c r="G46" s="100"/>
      <c r="H46" s="100"/>
      <c r="I46" s="100"/>
      <c r="J46" s="101"/>
    </row>
    <row r="47" spans="1:10" x14ac:dyDescent="0.25">
      <c r="A47" s="6"/>
      <c r="J47" s="10"/>
    </row>
    <row r="48" spans="1:10" ht="15.75" thickBot="1" x14ac:dyDescent="0.3">
      <c r="A48" s="6"/>
      <c r="B48" t="s">
        <v>13</v>
      </c>
      <c r="F48" s="81"/>
      <c r="G48" t="s">
        <v>12</v>
      </c>
      <c r="J48" s="10" t="s">
        <v>17</v>
      </c>
    </row>
    <row r="49" spans="1:16" x14ac:dyDescent="0.25">
      <c r="A49" s="6"/>
      <c r="J49" s="10"/>
    </row>
    <row r="50" spans="1:16" x14ac:dyDescent="0.25">
      <c r="A50" s="6"/>
      <c r="J50" s="10"/>
    </row>
    <row r="51" spans="1:16" ht="17.25" customHeight="1" thickBot="1" x14ac:dyDescent="0.3">
      <c r="A51" s="15" t="s">
        <v>9</v>
      </c>
      <c r="B51" s="14"/>
      <c r="C51" s="14"/>
      <c r="D51" s="14"/>
      <c r="E51" s="14"/>
      <c r="F51" s="14"/>
      <c r="G51" s="14"/>
      <c r="H51" s="14"/>
      <c r="I51" s="14"/>
      <c r="J51" s="13"/>
    </row>
    <row r="52" spans="1:16" ht="15.75" thickTop="1" x14ac:dyDescent="0.25">
      <c r="A52" s="6"/>
      <c r="J52" s="4"/>
    </row>
    <row r="53" spans="1:16" ht="15" customHeight="1" x14ac:dyDescent="0.25">
      <c r="A53" s="6"/>
      <c r="H53" s="94" t="s">
        <v>10</v>
      </c>
      <c r="I53" s="94"/>
      <c r="J53" s="10"/>
    </row>
    <row r="54" spans="1:16" ht="15.75" thickBot="1" x14ac:dyDescent="0.3">
      <c r="A54" s="6"/>
      <c r="B54" t="s">
        <v>9</v>
      </c>
      <c r="F54" s="82"/>
      <c r="H54" s="94"/>
      <c r="I54" s="94"/>
      <c r="J54" s="10" t="s">
        <v>16</v>
      </c>
    </row>
    <row r="55" spans="1:16" ht="18.75" thickBot="1" x14ac:dyDescent="0.4">
      <c r="A55" s="12"/>
      <c r="B55" t="s">
        <v>7</v>
      </c>
      <c r="D55" t="s">
        <v>6</v>
      </c>
      <c r="F55" s="84"/>
      <c r="G55" t="s">
        <v>1</v>
      </c>
      <c r="H55" s="11" t="s">
        <v>5</v>
      </c>
      <c r="J55" s="10" t="s">
        <v>11</v>
      </c>
    </row>
    <row r="56" spans="1:16" ht="18.75" thickBot="1" x14ac:dyDescent="0.4">
      <c r="A56" s="12"/>
      <c r="B56" t="s">
        <v>3</v>
      </c>
      <c r="D56" s="5" t="s">
        <v>2</v>
      </c>
      <c r="F56" s="2">
        <f>F55/2</f>
        <v>0</v>
      </c>
      <c r="G56" t="s">
        <v>1</v>
      </c>
      <c r="H56" s="11"/>
      <c r="J56" s="10" t="s">
        <v>8</v>
      </c>
      <c r="N56" s="5"/>
      <c r="O56" s="5"/>
      <c r="P56" s="5"/>
    </row>
    <row r="57" spans="1:16" x14ac:dyDescent="0.25">
      <c r="A57" s="6"/>
      <c r="B57" s="9"/>
      <c r="C57" s="9"/>
      <c r="D57" s="9"/>
      <c r="J57" s="4"/>
      <c r="N57" s="5"/>
      <c r="O57" s="8"/>
      <c r="P57" s="7"/>
    </row>
    <row r="58" spans="1:16" ht="15.75" thickBot="1" x14ac:dyDescent="0.3">
      <c r="A58" s="3"/>
      <c r="B58" s="72"/>
      <c r="C58" s="72"/>
      <c r="D58" s="72"/>
      <c r="E58" s="72"/>
      <c r="F58" s="2"/>
      <c r="G58" s="2"/>
      <c r="H58" s="2"/>
      <c r="I58" s="2"/>
      <c r="J58" s="1"/>
    </row>
    <row r="60" spans="1:16" ht="16.5" thickBot="1" x14ac:dyDescent="0.3">
      <c r="A60" s="15" t="s">
        <v>21</v>
      </c>
      <c r="B60" s="14"/>
      <c r="C60" s="14"/>
      <c r="D60" s="14"/>
      <c r="E60" s="14"/>
      <c r="F60" s="14"/>
      <c r="G60" s="14"/>
      <c r="H60" s="14"/>
      <c r="I60" s="14"/>
      <c r="J60" s="13"/>
    </row>
    <row r="61" spans="1:16" ht="18.75" thickTop="1" thickBot="1" x14ac:dyDescent="0.3">
      <c r="A61" s="6"/>
      <c r="B61" s="18">
        <v>0.5</v>
      </c>
      <c r="C61" s="18" t="s">
        <v>20</v>
      </c>
      <c r="F61" s="19">
        <f>F39*(0.5/12)</f>
        <v>0</v>
      </c>
      <c r="G61" t="s">
        <v>14</v>
      </c>
      <c r="H61" s="16"/>
      <c r="I61" s="16"/>
      <c r="J61" s="10" t="s">
        <v>4</v>
      </c>
    </row>
    <row r="62" spans="1:16" ht="18" customHeight="1" thickBot="1" x14ac:dyDescent="0.3">
      <c r="A62" s="6"/>
      <c r="B62" s="18">
        <v>1</v>
      </c>
      <c r="C62" s="18" t="s">
        <v>18</v>
      </c>
      <c r="F62" s="19">
        <f>(1/12)*(F20+F21+F15+F16+F17+F18+F19)</f>
        <v>0</v>
      </c>
      <c r="G62" t="s">
        <v>14</v>
      </c>
      <c r="H62" s="16"/>
      <c r="I62" s="16"/>
      <c r="J62" s="10" t="s">
        <v>0</v>
      </c>
    </row>
    <row r="63" spans="1:16" ht="15.75" customHeight="1" thickBot="1" x14ac:dyDescent="0.3">
      <c r="A63" s="6"/>
      <c r="B63" t="s">
        <v>168</v>
      </c>
      <c r="D63" s="17"/>
      <c r="F63" s="19" t="e">
        <f>Attenuation!G26</f>
        <v>#DIV/0!</v>
      </c>
      <c r="G63" t="s">
        <v>14</v>
      </c>
      <c r="H63" s="96" t="s">
        <v>206</v>
      </c>
      <c r="I63" s="96"/>
      <c r="J63" s="10" t="s">
        <v>178</v>
      </c>
    </row>
    <row r="64" spans="1:16" ht="18" thickBot="1" x14ac:dyDescent="0.3">
      <c r="A64" s="6"/>
      <c r="B64" s="20" t="s">
        <v>15</v>
      </c>
      <c r="C64" s="17"/>
      <c r="D64" s="17"/>
      <c r="F64" s="86" t="e">
        <f>MAX(F61:F63)</f>
        <v>#DIV/0!</v>
      </c>
      <c r="G64" t="s">
        <v>14</v>
      </c>
      <c r="H64" s="96"/>
      <c r="I64" s="96"/>
      <c r="J64" s="10" t="s">
        <v>179</v>
      </c>
    </row>
    <row r="65" spans="1:10" ht="15.75" thickBot="1" x14ac:dyDescent="0.3">
      <c r="A65" s="3"/>
      <c r="B65" s="2"/>
      <c r="C65" s="2"/>
      <c r="D65" s="2"/>
      <c r="E65" s="2"/>
      <c r="F65" s="2"/>
      <c r="G65" s="2"/>
      <c r="H65" s="97"/>
      <c r="I65" s="97"/>
      <c r="J65" s="1"/>
    </row>
    <row r="66" spans="1:10" x14ac:dyDescent="0.25">
      <c r="A66" s="98" t="s">
        <v>201</v>
      </c>
      <c r="B66" s="98"/>
      <c r="C66" s="98"/>
      <c r="D66" s="98"/>
      <c r="E66" s="98"/>
      <c r="F66" s="98"/>
      <c r="G66" s="98"/>
      <c r="H66" s="98"/>
      <c r="I66" s="98"/>
      <c r="J66" s="98"/>
    </row>
    <row r="67" spans="1:10" ht="16.5" thickBot="1" x14ac:dyDescent="0.3">
      <c r="A67" s="15" t="s">
        <v>198</v>
      </c>
      <c r="B67" s="14"/>
      <c r="C67" s="14"/>
      <c r="D67" s="14"/>
      <c r="E67" s="14"/>
      <c r="F67" s="14"/>
      <c r="G67" s="14"/>
      <c r="H67" s="14"/>
      <c r="I67" s="14"/>
      <c r="J67" s="13"/>
    </row>
    <row r="68" spans="1:10" ht="18.75" thickTop="1" thickBot="1" x14ac:dyDescent="0.3">
      <c r="A68" s="6"/>
      <c r="B68" s="18">
        <v>0.5</v>
      </c>
      <c r="C68" s="18" t="s">
        <v>20</v>
      </c>
      <c r="F68" s="19">
        <f>F61</f>
        <v>0</v>
      </c>
      <c r="G68" t="s">
        <v>14</v>
      </c>
      <c r="H68" s="16"/>
      <c r="I68" s="16"/>
      <c r="J68" s="10" t="s">
        <v>180</v>
      </c>
    </row>
    <row r="69" spans="1:10" ht="18" thickBot="1" x14ac:dyDescent="0.3">
      <c r="A69" s="6"/>
      <c r="B69" s="18">
        <v>1</v>
      </c>
      <c r="C69" s="18" t="s">
        <v>18</v>
      </c>
      <c r="F69" s="19">
        <f>F62</f>
        <v>0</v>
      </c>
      <c r="G69" t="s">
        <v>14</v>
      </c>
      <c r="H69" s="16"/>
      <c r="I69" s="16"/>
      <c r="J69" s="10" t="s">
        <v>181</v>
      </c>
    </row>
    <row r="70" spans="1:10" ht="18" customHeight="1" thickBot="1" x14ac:dyDescent="0.3">
      <c r="A70" s="6"/>
      <c r="B70" t="s">
        <v>168</v>
      </c>
      <c r="D70" s="17"/>
      <c r="F70" s="19" t="e">
        <f>'Attenuation - Increase'!G26</f>
        <v>#DIV/0!</v>
      </c>
      <c r="G70" t="s">
        <v>14</v>
      </c>
      <c r="H70" s="96" t="s">
        <v>207</v>
      </c>
      <c r="I70" s="96"/>
      <c r="J70" s="10" t="s">
        <v>182</v>
      </c>
    </row>
    <row r="71" spans="1:10" ht="18" thickBot="1" x14ac:dyDescent="0.3">
      <c r="A71" s="6"/>
      <c r="B71" s="20" t="s">
        <v>15</v>
      </c>
      <c r="C71" s="17"/>
      <c r="D71" s="17"/>
      <c r="F71" s="86" t="e">
        <f>MAX(F68:F70)</f>
        <v>#DIV/0!</v>
      </c>
      <c r="G71" t="s">
        <v>14</v>
      </c>
      <c r="H71" s="96"/>
      <c r="I71" s="96"/>
      <c r="J71" s="10" t="s">
        <v>183</v>
      </c>
    </row>
    <row r="72" spans="1:10" ht="15.75" thickBot="1" x14ac:dyDescent="0.3">
      <c r="A72" s="3"/>
      <c r="B72" s="2"/>
      <c r="C72" s="2"/>
      <c r="D72" s="2"/>
      <c r="E72" s="2"/>
      <c r="F72" s="2"/>
      <c r="G72" s="2"/>
      <c r="H72" s="97"/>
      <c r="I72" s="97"/>
      <c r="J72" s="1"/>
    </row>
    <row r="73" spans="1:10" ht="16.5" thickBot="1" x14ac:dyDescent="0.3">
      <c r="A73" s="15" t="s">
        <v>199</v>
      </c>
      <c r="B73" s="14"/>
      <c r="C73" s="14"/>
      <c r="D73" s="14"/>
      <c r="E73" s="14"/>
      <c r="F73" s="14"/>
      <c r="G73" s="14"/>
      <c r="H73" s="14"/>
      <c r="I73" s="14"/>
      <c r="J73" s="13"/>
    </row>
    <row r="74" spans="1:10" ht="18.75" thickTop="1" thickBot="1" x14ac:dyDescent="0.3">
      <c r="A74" s="6"/>
      <c r="B74" s="18">
        <v>0.5</v>
      </c>
      <c r="C74" s="18" t="s">
        <v>20</v>
      </c>
      <c r="F74" s="19">
        <f>F61*1.5</f>
        <v>0</v>
      </c>
      <c r="G74" t="s">
        <v>14</v>
      </c>
      <c r="H74" s="16"/>
      <c r="I74" s="16"/>
      <c r="J74" s="10" t="s">
        <v>184</v>
      </c>
    </row>
    <row r="75" spans="1:10" ht="18" thickBot="1" x14ac:dyDescent="0.3">
      <c r="A75" s="6"/>
      <c r="B75" s="18">
        <v>1</v>
      </c>
      <c r="C75" s="18" t="s">
        <v>18</v>
      </c>
      <c r="F75" s="19">
        <f>F62*1.5</f>
        <v>0</v>
      </c>
      <c r="G75" t="s">
        <v>14</v>
      </c>
      <c r="H75" s="16"/>
      <c r="I75" s="16"/>
      <c r="J75" s="10" t="s">
        <v>185</v>
      </c>
    </row>
    <row r="76" spans="1:10" ht="18" customHeight="1" thickBot="1" x14ac:dyDescent="0.3">
      <c r="A76" s="6"/>
      <c r="B76" t="s">
        <v>168</v>
      </c>
      <c r="D76" s="17"/>
      <c r="F76" s="19" t="e">
        <f>F63</f>
        <v>#DIV/0!</v>
      </c>
      <c r="G76" t="s">
        <v>14</v>
      </c>
      <c r="H76" s="96" t="s">
        <v>208</v>
      </c>
      <c r="I76" s="96"/>
      <c r="J76" s="10" t="s">
        <v>186</v>
      </c>
    </row>
    <row r="77" spans="1:10" ht="18" thickBot="1" x14ac:dyDescent="0.3">
      <c r="A77" s="6"/>
      <c r="B77" s="20" t="s">
        <v>15</v>
      </c>
      <c r="C77" s="17"/>
      <c r="D77" s="17"/>
      <c r="F77" s="86" t="e">
        <f>MAX(F74:F76)</f>
        <v>#DIV/0!</v>
      </c>
      <c r="G77" t="s">
        <v>14</v>
      </c>
      <c r="H77" s="96"/>
      <c r="I77" s="96"/>
      <c r="J77" s="10" t="s">
        <v>187</v>
      </c>
    </row>
    <row r="78" spans="1:10" ht="15.75" thickBot="1" x14ac:dyDescent="0.3">
      <c r="A78" s="3"/>
      <c r="B78" s="2"/>
      <c r="C78" s="2"/>
      <c r="D78" s="2"/>
      <c r="E78" s="2"/>
      <c r="F78" s="2"/>
      <c r="G78" s="2"/>
      <c r="H78" s="97"/>
      <c r="I78" s="97"/>
      <c r="J78" s="1"/>
    </row>
    <row r="79" spans="1:10" ht="16.5" thickBot="1" x14ac:dyDescent="0.3">
      <c r="A79" s="15" t="s">
        <v>200</v>
      </c>
      <c r="B79" s="14"/>
      <c r="C79" s="14"/>
      <c r="D79" s="14"/>
      <c r="E79" s="14"/>
      <c r="F79" s="14"/>
      <c r="G79" s="14"/>
      <c r="H79" s="14"/>
      <c r="I79" s="14"/>
      <c r="J79" s="13"/>
    </row>
    <row r="80" spans="1:10" ht="18.75" thickTop="1" thickBot="1" x14ac:dyDescent="0.3">
      <c r="A80" s="6"/>
      <c r="B80" s="18">
        <v>0.5</v>
      </c>
      <c r="C80" s="18" t="s">
        <v>20</v>
      </c>
      <c r="F80" s="19">
        <f>F61</f>
        <v>0</v>
      </c>
      <c r="G80" t="s">
        <v>14</v>
      </c>
      <c r="H80" s="16"/>
      <c r="I80" s="16"/>
      <c r="J80" s="10" t="s">
        <v>188</v>
      </c>
    </row>
    <row r="81" spans="1:10" ht="18" thickBot="1" x14ac:dyDescent="0.3">
      <c r="A81" s="6"/>
      <c r="B81" s="18">
        <v>1</v>
      </c>
      <c r="C81" s="18" t="s">
        <v>18</v>
      </c>
      <c r="F81" s="19">
        <f>F62</f>
        <v>0</v>
      </c>
      <c r="G81" t="s">
        <v>14</v>
      </c>
      <c r="H81" s="16"/>
      <c r="I81" s="16"/>
      <c r="J81" s="10" t="s">
        <v>189</v>
      </c>
    </row>
    <row r="82" spans="1:10" ht="18" customHeight="1" thickBot="1" x14ac:dyDescent="0.3">
      <c r="A82" s="6"/>
      <c r="B82" t="s">
        <v>168</v>
      </c>
      <c r="D82" s="17"/>
      <c r="F82" s="19" t="e">
        <f>F70</f>
        <v>#DIV/0!</v>
      </c>
      <c r="G82" t="s">
        <v>14</v>
      </c>
      <c r="H82" s="96" t="s">
        <v>209</v>
      </c>
      <c r="I82" s="96"/>
      <c r="J82" s="10" t="s">
        <v>191</v>
      </c>
    </row>
    <row r="83" spans="1:10" ht="18" thickBot="1" x14ac:dyDescent="0.3">
      <c r="A83" s="6"/>
      <c r="B83" s="20" t="s">
        <v>15</v>
      </c>
      <c r="C83" s="17"/>
      <c r="D83" s="17"/>
      <c r="F83" s="86">
        <v>0.23300000000000001</v>
      </c>
      <c r="G83" t="s">
        <v>14</v>
      </c>
      <c r="H83" s="96"/>
      <c r="I83" s="96"/>
      <c r="J83" s="10" t="s">
        <v>210</v>
      </c>
    </row>
    <row r="84" spans="1:10" ht="15.75" thickBot="1" x14ac:dyDescent="0.3">
      <c r="A84" s="3"/>
      <c r="B84" s="2"/>
      <c r="C84" s="2"/>
      <c r="D84" s="2"/>
      <c r="E84" s="2"/>
      <c r="F84" s="2"/>
      <c r="G84" s="2"/>
      <c r="H84" s="97"/>
      <c r="I84" s="97"/>
      <c r="J84" s="1"/>
    </row>
    <row r="85" spans="1:10" x14ac:dyDescent="0.25">
      <c r="H85" s="63"/>
      <c r="I85" s="63"/>
    </row>
    <row r="88" spans="1:10" ht="18" customHeight="1" x14ac:dyDescent="0.25"/>
    <row r="89" spans="1:10" ht="18" customHeight="1" x14ac:dyDescent="0.25"/>
    <row r="95" spans="1:10" ht="18" customHeight="1" x14ac:dyDescent="0.25"/>
  </sheetData>
  <sheetProtection algorithmName="SHA-512" hashValue="Z7OhpIPG8khUEefX03ETAW33HWlNLH1imaCOBOFk0GMyebQFbM3Vs22heXMijCEelI4FjJqltyBWQphsc/Miww==" saltValue="1qfxx+QploQSSEVKKFkHsA==" spinCount="100000" sheet="1" objects="1" scenarios="1" selectLockedCells="1"/>
  <mergeCells count="10">
    <mergeCell ref="H70:I72"/>
    <mergeCell ref="H76:I78"/>
    <mergeCell ref="H82:I84"/>
    <mergeCell ref="H53:I54"/>
    <mergeCell ref="A45:J46"/>
    <mergeCell ref="A2:J3"/>
    <mergeCell ref="H28:I29"/>
    <mergeCell ref="H33:I34"/>
    <mergeCell ref="H63:I65"/>
    <mergeCell ref="A66:J66"/>
  </mergeCells>
  <pageMargins left="0.7" right="0.7" top="0.75" bottom="0.75" header="0.3" footer="0.3"/>
  <pageSetup paperSize="256" orientation="portrait" r:id="rId1"/>
  <headerFooter>
    <oddHeader>&amp;L&amp;"-,Bold"&amp;K002060Site Characteristics&amp;C
&amp;R&amp;"-,Bold"&amp;K08-046 Residential Stormwater Management 
Low Impact Development</oddHeader>
    <oddFooter>&amp;L&amp;"-,Bold"&amp;K08-044LID SWMS TM Section 2.0&amp;C&amp;"-,Bold"July 2023&amp;R&amp;"-,Bold"&amp;K08-045Walton County Planning Department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Check Box 28">
              <controlPr defaultSize="0" autoFill="0" autoLine="0" autoPict="0">
                <anchor moveWithCells="1">
                  <from>
                    <xdr:col>7</xdr:col>
                    <xdr:colOff>76200</xdr:colOff>
                    <xdr:row>23</xdr:row>
                    <xdr:rowOff>9525</xdr:rowOff>
                  </from>
                  <to>
                    <xdr:col>7</xdr:col>
                    <xdr:colOff>381000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8</xdr:col>
                    <xdr:colOff>76200</xdr:colOff>
                    <xdr:row>23</xdr:row>
                    <xdr:rowOff>9525</xdr:rowOff>
                  </from>
                  <to>
                    <xdr:col>8</xdr:col>
                    <xdr:colOff>381000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8</xdr:col>
                    <xdr:colOff>76200</xdr:colOff>
                    <xdr:row>24</xdr:row>
                    <xdr:rowOff>9525</xdr:rowOff>
                  </from>
                  <to>
                    <xdr:col>8</xdr:col>
                    <xdr:colOff>381000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7</xdr:col>
                    <xdr:colOff>76200</xdr:colOff>
                    <xdr:row>24</xdr:row>
                    <xdr:rowOff>9525</xdr:rowOff>
                  </from>
                  <to>
                    <xdr:col>7</xdr:col>
                    <xdr:colOff>381000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7</xdr:col>
                    <xdr:colOff>76200</xdr:colOff>
                    <xdr:row>25</xdr:row>
                    <xdr:rowOff>9525</xdr:rowOff>
                  </from>
                  <to>
                    <xdr:col>7</xdr:col>
                    <xdr:colOff>381000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7</xdr:col>
                    <xdr:colOff>76200</xdr:colOff>
                    <xdr:row>25</xdr:row>
                    <xdr:rowOff>9525</xdr:rowOff>
                  </from>
                  <to>
                    <xdr:col>7</xdr:col>
                    <xdr:colOff>381000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8</xdr:col>
                    <xdr:colOff>76200</xdr:colOff>
                    <xdr:row>25</xdr:row>
                    <xdr:rowOff>9525</xdr:rowOff>
                  </from>
                  <to>
                    <xdr:col>8</xdr:col>
                    <xdr:colOff>381000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H7" sqref="H7"/>
    </sheetView>
  </sheetViews>
  <sheetFormatPr defaultRowHeight="15" x14ac:dyDescent="0.25"/>
  <cols>
    <col min="2" max="2" width="14.28515625" customWidth="1"/>
  </cols>
  <sheetData>
    <row r="1" spans="1:6" ht="15.75" thickBot="1" x14ac:dyDescent="0.3"/>
    <row r="2" spans="1:6" ht="22.5" x14ac:dyDescent="0.25">
      <c r="A2" s="126" t="s">
        <v>137</v>
      </c>
      <c r="B2" s="128" t="s">
        <v>136</v>
      </c>
      <c r="C2" s="128" t="s">
        <v>135</v>
      </c>
      <c r="D2" s="67" t="s">
        <v>213</v>
      </c>
      <c r="E2" s="128" t="s">
        <v>134</v>
      </c>
      <c r="F2" s="43" t="s">
        <v>133</v>
      </c>
    </row>
    <row r="3" spans="1:6" ht="15.75" thickBot="1" x14ac:dyDescent="0.3">
      <c r="A3" s="127"/>
      <c r="B3" s="129"/>
      <c r="C3" s="129"/>
      <c r="D3" s="68" t="s">
        <v>132</v>
      </c>
      <c r="E3" s="129"/>
      <c r="F3" s="42" t="s">
        <v>131</v>
      </c>
    </row>
    <row r="4" spans="1:6" x14ac:dyDescent="0.25">
      <c r="A4" s="130">
        <v>5</v>
      </c>
      <c r="B4" s="41" t="s">
        <v>130</v>
      </c>
      <c r="C4" s="131" t="s">
        <v>85</v>
      </c>
      <c r="D4" s="132" t="s">
        <v>90</v>
      </c>
      <c r="E4" s="131" t="s">
        <v>129</v>
      </c>
      <c r="F4" s="133" t="s">
        <v>78</v>
      </c>
    </row>
    <row r="5" spans="1:6" ht="15.75" thickBot="1" x14ac:dyDescent="0.3">
      <c r="A5" s="119"/>
      <c r="B5" s="26" t="s">
        <v>128</v>
      </c>
      <c r="C5" s="121"/>
      <c r="D5" s="123"/>
      <c r="E5" s="121"/>
      <c r="F5" s="125"/>
    </row>
    <row r="6" spans="1:6" ht="34.5" thickBot="1" x14ac:dyDescent="0.3">
      <c r="A6" s="64">
        <v>8</v>
      </c>
      <c r="B6" s="36" t="s">
        <v>127</v>
      </c>
      <c r="C6" s="35" t="s">
        <v>126</v>
      </c>
      <c r="D6" s="36" t="s">
        <v>75</v>
      </c>
      <c r="E6" s="35" t="s">
        <v>88</v>
      </c>
      <c r="F6" s="34" t="s">
        <v>73</v>
      </c>
    </row>
    <row r="7" spans="1:6" x14ac:dyDescent="0.25">
      <c r="A7" s="118">
        <v>12</v>
      </c>
      <c r="B7" s="38" t="s">
        <v>125</v>
      </c>
      <c r="C7" s="120" t="s">
        <v>85</v>
      </c>
      <c r="D7" s="122" t="s">
        <v>84</v>
      </c>
      <c r="E7" s="120" t="s">
        <v>124</v>
      </c>
      <c r="F7" s="124" t="s">
        <v>82</v>
      </c>
    </row>
    <row r="8" spans="1:6" ht="23.25" thickBot="1" x14ac:dyDescent="0.3">
      <c r="A8" s="119"/>
      <c r="B8" s="27" t="s">
        <v>81</v>
      </c>
      <c r="C8" s="121"/>
      <c r="D8" s="123"/>
      <c r="E8" s="121"/>
      <c r="F8" s="125"/>
    </row>
    <row r="9" spans="1:6" x14ac:dyDescent="0.25">
      <c r="A9" s="110">
        <v>16</v>
      </c>
      <c r="B9" s="37" t="s">
        <v>123</v>
      </c>
      <c r="C9" s="112" t="s">
        <v>85</v>
      </c>
      <c r="D9" s="114" t="s">
        <v>93</v>
      </c>
      <c r="E9" s="112" t="s">
        <v>92</v>
      </c>
      <c r="F9" s="116" t="s">
        <v>78</v>
      </c>
    </row>
    <row r="10" spans="1:6" ht="23.25" thickBot="1" x14ac:dyDescent="0.3">
      <c r="A10" s="111"/>
      <c r="B10" s="31" t="s">
        <v>122</v>
      </c>
      <c r="C10" s="113"/>
      <c r="D10" s="115"/>
      <c r="E10" s="113"/>
      <c r="F10" s="117"/>
    </row>
    <row r="11" spans="1:6" x14ac:dyDescent="0.25">
      <c r="A11" s="118">
        <v>17</v>
      </c>
      <c r="B11" s="38" t="s">
        <v>120</v>
      </c>
      <c r="C11" s="120" t="s">
        <v>85</v>
      </c>
      <c r="D11" s="122" t="s">
        <v>93</v>
      </c>
      <c r="E11" s="120" t="s">
        <v>92</v>
      </c>
      <c r="F11" s="124" t="s">
        <v>78</v>
      </c>
    </row>
    <row r="12" spans="1:6" ht="23.25" thickBot="1" x14ac:dyDescent="0.3">
      <c r="A12" s="119"/>
      <c r="B12" s="27" t="s">
        <v>81</v>
      </c>
      <c r="C12" s="121"/>
      <c r="D12" s="123"/>
      <c r="E12" s="121"/>
      <c r="F12" s="125"/>
    </row>
    <row r="13" spans="1:6" x14ac:dyDescent="0.25">
      <c r="A13" s="110">
        <v>18</v>
      </c>
      <c r="B13" s="37" t="s">
        <v>120</v>
      </c>
      <c r="C13" s="112" t="s">
        <v>85</v>
      </c>
      <c r="D13" s="114" t="s">
        <v>93</v>
      </c>
      <c r="E13" s="112" t="s">
        <v>92</v>
      </c>
      <c r="F13" s="116" t="s">
        <v>78</v>
      </c>
    </row>
    <row r="14" spans="1:6" ht="23.25" thickBot="1" x14ac:dyDescent="0.3">
      <c r="A14" s="111"/>
      <c r="B14" s="31" t="s">
        <v>121</v>
      </c>
      <c r="C14" s="113"/>
      <c r="D14" s="115"/>
      <c r="E14" s="113"/>
      <c r="F14" s="117"/>
    </row>
    <row r="15" spans="1:6" x14ac:dyDescent="0.25">
      <c r="A15" s="118">
        <v>19</v>
      </c>
      <c r="B15" s="38" t="s">
        <v>120</v>
      </c>
      <c r="C15" s="120" t="s">
        <v>85</v>
      </c>
      <c r="D15" s="122" t="s">
        <v>93</v>
      </c>
      <c r="E15" s="120" t="s">
        <v>92</v>
      </c>
      <c r="F15" s="124" t="s">
        <v>78</v>
      </c>
    </row>
    <row r="16" spans="1:6" ht="23.25" thickBot="1" x14ac:dyDescent="0.3">
      <c r="A16" s="119"/>
      <c r="B16" s="27" t="s">
        <v>118</v>
      </c>
      <c r="C16" s="121"/>
      <c r="D16" s="123"/>
      <c r="E16" s="121"/>
      <c r="F16" s="125"/>
    </row>
    <row r="17" spans="1:6" x14ac:dyDescent="0.25">
      <c r="A17" s="102">
        <v>21</v>
      </c>
      <c r="B17" s="33" t="s">
        <v>117</v>
      </c>
      <c r="C17" s="104" t="s">
        <v>76</v>
      </c>
      <c r="D17" s="106" t="s">
        <v>75</v>
      </c>
      <c r="E17" s="104" t="s">
        <v>116</v>
      </c>
      <c r="F17" s="108" t="s">
        <v>73</v>
      </c>
    </row>
    <row r="18" spans="1:6" ht="23.25" thickBot="1" x14ac:dyDescent="0.3">
      <c r="A18" s="103"/>
      <c r="B18" s="32" t="s">
        <v>103</v>
      </c>
      <c r="C18" s="105"/>
      <c r="D18" s="107"/>
      <c r="E18" s="105"/>
      <c r="F18" s="109"/>
    </row>
    <row r="19" spans="1:6" x14ac:dyDescent="0.25">
      <c r="A19" s="102">
        <v>27</v>
      </c>
      <c r="B19" s="33" t="s">
        <v>115</v>
      </c>
      <c r="C19" s="104" t="s">
        <v>76</v>
      </c>
      <c r="D19" s="106" t="s">
        <v>75</v>
      </c>
      <c r="E19" s="104" t="s">
        <v>74</v>
      </c>
      <c r="F19" s="108" t="s">
        <v>78</v>
      </c>
    </row>
    <row r="20" spans="1:6" ht="23.25" thickBot="1" x14ac:dyDescent="0.3">
      <c r="A20" s="103"/>
      <c r="B20" s="32" t="s">
        <v>103</v>
      </c>
      <c r="C20" s="105"/>
      <c r="D20" s="107"/>
      <c r="E20" s="105"/>
      <c r="F20" s="109"/>
    </row>
    <row r="21" spans="1:6" ht="22.5" x14ac:dyDescent="0.25">
      <c r="A21" s="110">
        <v>30</v>
      </c>
      <c r="B21" s="37" t="s">
        <v>114</v>
      </c>
      <c r="C21" s="112" t="s">
        <v>113</v>
      </c>
      <c r="D21" s="114" t="s">
        <v>84</v>
      </c>
      <c r="E21" s="112" t="s">
        <v>112</v>
      </c>
      <c r="F21" s="116" t="s">
        <v>73</v>
      </c>
    </row>
    <row r="22" spans="1:6" ht="23.25" thickBot="1" x14ac:dyDescent="0.3">
      <c r="A22" s="111"/>
      <c r="B22" s="31" t="s">
        <v>111</v>
      </c>
      <c r="C22" s="113"/>
      <c r="D22" s="115"/>
      <c r="E22" s="113"/>
      <c r="F22" s="117"/>
    </row>
    <row r="23" spans="1:6" ht="15.75" thickBot="1" x14ac:dyDescent="0.3">
      <c r="A23" s="64">
        <v>36</v>
      </c>
      <c r="B23" s="32" t="s">
        <v>110</v>
      </c>
      <c r="C23" s="35" t="s">
        <v>64</v>
      </c>
      <c r="D23" s="36" t="s">
        <v>109</v>
      </c>
      <c r="E23" s="35" t="s">
        <v>108</v>
      </c>
      <c r="F23" s="34" t="s">
        <v>108</v>
      </c>
    </row>
    <row r="24" spans="1:6" x14ac:dyDescent="0.25">
      <c r="A24" s="102">
        <v>45</v>
      </c>
      <c r="B24" s="33" t="s">
        <v>107</v>
      </c>
      <c r="C24" s="104" t="s">
        <v>76</v>
      </c>
      <c r="D24" s="106" t="s">
        <v>75</v>
      </c>
      <c r="E24" s="104" t="s">
        <v>88</v>
      </c>
      <c r="F24" s="108" t="s">
        <v>78</v>
      </c>
    </row>
    <row r="25" spans="1:6" ht="15.75" thickBot="1" x14ac:dyDescent="0.3">
      <c r="A25" s="103"/>
      <c r="B25" s="32" t="s">
        <v>87</v>
      </c>
      <c r="C25" s="105"/>
      <c r="D25" s="107"/>
      <c r="E25" s="105"/>
      <c r="F25" s="109"/>
    </row>
    <row r="26" spans="1:6" x14ac:dyDescent="0.25">
      <c r="A26" s="118">
        <v>49</v>
      </c>
      <c r="B26" s="38" t="s">
        <v>106</v>
      </c>
      <c r="C26" s="120" t="s">
        <v>85</v>
      </c>
      <c r="D26" s="122" t="s">
        <v>93</v>
      </c>
      <c r="E26" s="120" t="s">
        <v>92</v>
      </c>
      <c r="F26" s="124" t="s">
        <v>78</v>
      </c>
    </row>
    <row r="27" spans="1:6" ht="23.25" thickBot="1" x14ac:dyDescent="0.3">
      <c r="A27" s="119"/>
      <c r="B27" s="27" t="s">
        <v>81</v>
      </c>
      <c r="C27" s="121"/>
      <c r="D27" s="123"/>
      <c r="E27" s="121"/>
      <c r="F27" s="125"/>
    </row>
    <row r="28" spans="1:6" x14ac:dyDescent="0.25">
      <c r="A28" s="102">
        <v>50</v>
      </c>
      <c r="B28" s="33" t="s">
        <v>105</v>
      </c>
      <c r="C28" s="104" t="s">
        <v>85</v>
      </c>
      <c r="D28" s="106" t="s">
        <v>70</v>
      </c>
      <c r="E28" s="104" t="s">
        <v>104</v>
      </c>
      <c r="F28" s="108" t="s">
        <v>73</v>
      </c>
    </row>
    <row r="29" spans="1:6" ht="23.25" thickBot="1" x14ac:dyDescent="0.3">
      <c r="A29" s="103"/>
      <c r="B29" s="32" t="s">
        <v>103</v>
      </c>
      <c r="C29" s="105"/>
      <c r="D29" s="107"/>
      <c r="E29" s="105"/>
      <c r="F29" s="109"/>
    </row>
    <row r="30" spans="1:6" x14ac:dyDescent="0.25">
      <c r="A30" s="118">
        <v>51</v>
      </c>
      <c r="B30" s="38" t="s">
        <v>102</v>
      </c>
      <c r="C30" s="120" t="s">
        <v>85</v>
      </c>
      <c r="D30" s="122" t="s">
        <v>84</v>
      </c>
      <c r="E30" s="120" t="s">
        <v>101</v>
      </c>
      <c r="F30" s="124" t="s">
        <v>78</v>
      </c>
    </row>
    <row r="31" spans="1:6" ht="45.75" thickBot="1" x14ac:dyDescent="0.3">
      <c r="A31" s="119"/>
      <c r="B31" s="27" t="s">
        <v>100</v>
      </c>
      <c r="C31" s="121"/>
      <c r="D31" s="123"/>
      <c r="E31" s="121"/>
      <c r="F31" s="125"/>
    </row>
    <row r="32" spans="1:6" x14ac:dyDescent="0.25">
      <c r="A32" s="110">
        <v>53</v>
      </c>
      <c r="B32" s="37" t="s">
        <v>99</v>
      </c>
      <c r="C32" s="112" t="s">
        <v>85</v>
      </c>
      <c r="D32" s="114" t="s">
        <v>93</v>
      </c>
      <c r="E32" s="112" t="s">
        <v>92</v>
      </c>
      <c r="F32" s="116" t="s">
        <v>82</v>
      </c>
    </row>
    <row r="33" spans="1:6" ht="23.25" thickBot="1" x14ac:dyDescent="0.3">
      <c r="A33" s="111"/>
      <c r="B33" s="31" t="s">
        <v>98</v>
      </c>
      <c r="C33" s="113"/>
      <c r="D33" s="115"/>
      <c r="E33" s="113"/>
      <c r="F33" s="117"/>
    </row>
    <row r="34" spans="1:6" ht="23.25" thickBot="1" x14ac:dyDescent="0.3">
      <c r="A34" s="66">
        <v>54</v>
      </c>
      <c r="B34" s="27" t="s">
        <v>97</v>
      </c>
      <c r="C34" s="25" t="s">
        <v>85</v>
      </c>
      <c r="D34" s="26" t="s">
        <v>93</v>
      </c>
      <c r="E34" s="25" t="s">
        <v>92</v>
      </c>
      <c r="F34" s="24" t="s">
        <v>82</v>
      </c>
    </row>
    <row r="35" spans="1:6" ht="23.25" thickBot="1" x14ac:dyDescent="0.3">
      <c r="A35" s="64">
        <v>55</v>
      </c>
      <c r="B35" s="32" t="s">
        <v>96</v>
      </c>
      <c r="C35" s="35" t="s">
        <v>64</v>
      </c>
      <c r="D35" s="36" t="s">
        <v>75</v>
      </c>
      <c r="E35" s="35" t="s">
        <v>92</v>
      </c>
      <c r="F35" s="34" t="s">
        <v>95</v>
      </c>
    </row>
    <row r="36" spans="1:6" ht="15.75" thickBot="1" x14ac:dyDescent="0.3">
      <c r="A36" s="66">
        <v>56</v>
      </c>
      <c r="B36" s="27" t="s">
        <v>94</v>
      </c>
      <c r="C36" s="25" t="s">
        <v>85</v>
      </c>
      <c r="D36" s="26" t="s">
        <v>93</v>
      </c>
      <c r="E36" s="25" t="s">
        <v>92</v>
      </c>
      <c r="F36" s="24" t="s">
        <v>78</v>
      </c>
    </row>
    <row r="37" spans="1:6" x14ac:dyDescent="0.25">
      <c r="A37" s="110">
        <v>57</v>
      </c>
      <c r="B37" s="37" t="s">
        <v>91</v>
      </c>
      <c r="C37" s="112" t="s">
        <v>76</v>
      </c>
      <c r="D37" s="114" t="s">
        <v>90</v>
      </c>
      <c r="E37" s="112" t="s">
        <v>79</v>
      </c>
      <c r="F37" s="116" t="s">
        <v>78</v>
      </c>
    </row>
    <row r="38" spans="1:6" ht="23.25" thickBot="1" x14ac:dyDescent="0.3">
      <c r="A38" s="111"/>
      <c r="B38" s="31" t="s">
        <v>81</v>
      </c>
      <c r="C38" s="113"/>
      <c r="D38" s="115"/>
      <c r="E38" s="113"/>
      <c r="F38" s="117"/>
    </row>
    <row r="39" spans="1:6" x14ac:dyDescent="0.25">
      <c r="A39" s="102">
        <v>58</v>
      </c>
      <c r="B39" s="33" t="s">
        <v>89</v>
      </c>
      <c r="C39" s="104" t="s">
        <v>76</v>
      </c>
      <c r="D39" s="106" t="s">
        <v>75</v>
      </c>
      <c r="E39" s="104" t="s">
        <v>88</v>
      </c>
      <c r="F39" s="108" t="s">
        <v>78</v>
      </c>
    </row>
    <row r="40" spans="1:6" ht="15.75" thickBot="1" x14ac:dyDescent="0.3">
      <c r="A40" s="103"/>
      <c r="B40" s="32" t="s">
        <v>87</v>
      </c>
      <c r="C40" s="105"/>
      <c r="D40" s="107"/>
      <c r="E40" s="105"/>
      <c r="F40" s="109"/>
    </row>
    <row r="41" spans="1:6" x14ac:dyDescent="0.25">
      <c r="A41" s="110">
        <v>62</v>
      </c>
      <c r="B41" s="37" t="s">
        <v>86</v>
      </c>
      <c r="C41" s="112" t="s">
        <v>85</v>
      </c>
      <c r="D41" s="114" t="s">
        <v>84</v>
      </c>
      <c r="E41" s="112" t="s">
        <v>83</v>
      </c>
      <c r="F41" s="116" t="s">
        <v>82</v>
      </c>
    </row>
    <row r="42" spans="1:6" ht="23.25" thickBot="1" x14ac:dyDescent="0.3">
      <c r="A42" s="111"/>
      <c r="B42" s="31" t="s">
        <v>81</v>
      </c>
      <c r="C42" s="113"/>
      <c r="D42" s="115"/>
      <c r="E42" s="113"/>
      <c r="F42" s="117"/>
    </row>
    <row r="43" spans="1:6" ht="23.25" thickBot="1" x14ac:dyDescent="0.3">
      <c r="A43" s="64">
        <v>63</v>
      </c>
      <c r="B43" s="32" t="s">
        <v>80</v>
      </c>
      <c r="C43" s="35" t="s">
        <v>76</v>
      </c>
      <c r="D43" s="36" t="s">
        <v>75</v>
      </c>
      <c r="E43" s="35" t="s">
        <v>79</v>
      </c>
      <c r="F43" s="34" t="s">
        <v>78</v>
      </c>
    </row>
    <row r="44" spans="1:6" ht="23.25" thickBot="1" x14ac:dyDescent="0.3">
      <c r="A44" s="64">
        <v>64</v>
      </c>
      <c r="B44" s="32" t="s">
        <v>77</v>
      </c>
      <c r="C44" s="35" t="s">
        <v>76</v>
      </c>
      <c r="D44" s="36" t="s">
        <v>75</v>
      </c>
      <c r="E44" s="35" t="s">
        <v>74</v>
      </c>
      <c r="F44" s="34" t="s">
        <v>73</v>
      </c>
    </row>
    <row r="45" spans="1:6" ht="22.5" x14ac:dyDescent="0.25">
      <c r="A45" s="102">
        <v>69</v>
      </c>
      <c r="B45" s="33" t="s">
        <v>72</v>
      </c>
      <c r="C45" s="104" t="s">
        <v>71</v>
      </c>
      <c r="D45" s="106" t="s">
        <v>70</v>
      </c>
      <c r="E45" s="104" t="s">
        <v>69</v>
      </c>
      <c r="F45" s="108" t="s">
        <v>68</v>
      </c>
    </row>
    <row r="46" spans="1:6" ht="23.25" thickBot="1" x14ac:dyDescent="0.3">
      <c r="A46" s="103"/>
      <c r="B46" s="32" t="s">
        <v>67</v>
      </c>
      <c r="C46" s="105"/>
      <c r="D46" s="107"/>
      <c r="E46" s="105"/>
      <c r="F46" s="109"/>
    </row>
    <row r="47" spans="1:6" ht="15.75" thickBot="1" x14ac:dyDescent="0.3">
      <c r="A47" s="65">
        <v>99</v>
      </c>
      <c r="B47" s="31" t="s">
        <v>66</v>
      </c>
      <c r="C47" s="29" t="s">
        <v>64</v>
      </c>
      <c r="D47" s="30" t="s">
        <v>64</v>
      </c>
      <c r="E47" s="29" t="s">
        <v>64</v>
      </c>
      <c r="F47" s="28" t="s">
        <v>64</v>
      </c>
    </row>
    <row r="48" spans="1:6" ht="23.25" thickBot="1" x14ac:dyDescent="0.3">
      <c r="A48" s="66">
        <v>100</v>
      </c>
      <c r="B48" s="27" t="s">
        <v>65</v>
      </c>
      <c r="C48" s="25" t="s">
        <v>64</v>
      </c>
      <c r="D48" s="26" t="s">
        <v>64</v>
      </c>
      <c r="E48" s="25" t="s">
        <v>64</v>
      </c>
      <c r="F48" s="24" t="s">
        <v>64</v>
      </c>
    </row>
  </sheetData>
  <sheetProtection algorithmName="SHA-512" hashValue="qFIldXkgzN9/JeL2maGPGqrmbFtK73NrKBCjUNV7VKhVM4CSEFF2FlGNXRG7mAaN8aZOsuIQ/n9lYdDcGox/sw==" saltValue="DyCbLdvZ/RbS72WwfOXLoQ==" spinCount="100000" sheet="1" objects="1" scenarios="1"/>
  <mergeCells count="94">
    <mergeCell ref="F4:F5"/>
    <mergeCell ref="A7:A8"/>
    <mergeCell ref="C7:C8"/>
    <mergeCell ref="D7:D8"/>
    <mergeCell ref="E7:E8"/>
    <mergeCell ref="F7:F8"/>
    <mergeCell ref="A2:A3"/>
    <mergeCell ref="B2:B3"/>
    <mergeCell ref="C2:C3"/>
    <mergeCell ref="E2:E3"/>
    <mergeCell ref="A4:A5"/>
    <mergeCell ref="C4:C5"/>
    <mergeCell ref="D4:D5"/>
    <mergeCell ref="E4:E5"/>
    <mergeCell ref="A9:A10"/>
    <mergeCell ref="C9:C10"/>
    <mergeCell ref="D9:D10"/>
    <mergeCell ref="E9:E10"/>
    <mergeCell ref="F9:F10"/>
    <mergeCell ref="A11:A12"/>
    <mergeCell ref="C11:C12"/>
    <mergeCell ref="D11:D12"/>
    <mergeCell ref="E11:E12"/>
    <mergeCell ref="F11:F12"/>
    <mergeCell ref="A13:A14"/>
    <mergeCell ref="C13:C14"/>
    <mergeCell ref="D13:D14"/>
    <mergeCell ref="E13:E14"/>
    <mergeCell ref="F13:F14"/>
    <mergeCell ref="A15:A16"/>
    <mergeCell ref="C15:C16"/>
    <mergeCell ref="D15:D16"/>
    <mergeCell ref="E15:E16"/>
    <mergeCell ref="F15:F16"/>
    <mergeCell ref="A17:A18"/>
    <mergeCell ref="C17:C18"/>
    <mergeCell ref="D17:D18"/>
    <mergeCell ref="E17:E18"/>
    <mergeCell ref="F17:F18"/>
    <mergeCell ref="A19:A20"/>
    <mergeCell ref="C19:C20"/>
    <mergeCell ref="D19:D20"/>
    <mergeCell ref="E19:E20"/>
    <mergeCell ref="F19:F20"/>
    <mergeCell ref="A21:A22"/>
    <mergeCell ref="C21:C22"/>
    <mergeCell ref="D21:D22"/>
    <mergeCell ref="E21:E22"/>
    <mergeCell ref="F21:F22"/>
    <mergeCell ref="A24:A25"/>
    <mergeCell ref="C24:C25"/>
    <mergeCell ref="D24:D25"/>
    <mergeCell ref="E24:E25"/>
    <mergeCell ref="F24:F25"/>
    <mergeCell ref="A26:A27"/>
    <mergeCell ref="C26:C27"/>
    <mergeCell ref="D26:D27"/>
    <mergeCell ref="E26:E27"/>
    <mergeCell ref="F26:F27"/>
    <mergeCell ref="A28:A29"/>
    <mergeCell ref="C28:C29"/>
    <mergeCell ref="D28:D29"/>
    <mergeCell ref="E28:E29"/>
    <mergeCell ref="F28:F29"/>
    <mergeCell ref="A30:A31"/>
    <mergeCell ref="C30:C31"/>
    <mergeCell ref="D30:D31"/>
    <mergeCell ref="E30:E31"/>
    <mergeCell ref="F30:F31"/>
    <mergeCell ref="A32:A33"/>
    <mergeCell ref="C32:C33"/>
    <mergeCell ref="D32:D33"/>
    <mergeCell ref="E32:E33"/>
    <mergeCell ref="F32:F33"/>
    <mergeCell ref="A37:A38"/>
    <mergeCell ref="C37:C38"/>
    <mergeCell ref="D37:D38"/>
    <mergeCell ref="E37:E38"/>
    <mergeCell ref="F37:F38"/>
    <mergeCell ref="A39:A40"/>
    <mergeCell ref="C39:C40"/>
    <mergeCell ref="D39:D40"/>
    <mergeCell ref="E39:E40"/>
    <mergeCell ref="F39:F40"/>
    <mergeCell ref="A41:A42"/>
    <mergeCell ref="C41:C42"/>
    <mergeCell ref="D41:D42"/>
    <mergeCell ref="E41:E42"/>
    <mergeCell ref="F41:F42"/>
    <mergeCell ref="A45:A46"/>
    <mergeCell ref="C45:C46"/>
    <mergeCell ref="D45:D46"/>
    <mergeCell ref="E45:E46"/>
    <mergeCell ref="F45:F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Layout" zoomScaleNormal="100" workbookViewId="0">
      <selection activeCell="G7" sqref="G7"/>
    </sheetView>
  </sheetViews>
  <sheetFormatPr defaultRowHeight="15" x14ac:dyDescent="0.25"/>
  <cols>
    <col min="6" max="6" width="13.42578125" customWidth="1"/>
  </cols>
  <sheetData>
    <row r="1" spans="1:9" x14ac:dyDescent="0.25">
      <c r="A1" s="76" t="s">
        <v>197</v>
      </c>
      <c r="B1" s="77"/>
      <c r="C1" s="77"/>
      <c r="D1" s="77"/>
      <c r="E1" s="77"/>
      <c r="F1" s="77"/>
      <c r="G1" s="77"/>
      <c r="H1" s="77"/>
      <c r="I1" s="77"/>
    </row>
    <row r="2" spans="1:9" ht="16.5" thickBot="1" x14ac:dyDescent="0.3">
      <c r="A2" s="62" t="s">
        <v>158</v>
      </c>
      <c r="B2" s="14"/>
      <c r="C2" s="14"/>
      <c r="D2" s="14"/>
      <c r="E2" s="14"/>
      <c r="F2" s="14"/>
      <c r="G2" s="14"/>
      <c r="H2" s="14"/>
      <c r="I2" s="14"/>
    </row>
    <row r="3" spans="1:9" ht="18.75" thickTop="1" thickBot="1" x14ac:dyDescent="0.3">
      <c r="B3" t="s">
        <v>167</v>
      </c>
      <c r="G3" s="50">
        <f>'Site Characteristics'!F39</f>
        <v>0</v>
      </c>
      <c r="H3" t="s">
        <v>23</v>
      </c>
      <c r="I3" s="11" t="s">
        <v>157</v>
      </c>
    </row>
    <row r="4" spans="1:9" ht="15.75" thickBot="1" x14ac:dyDescent="0.3">
      <c r="B4" t="s">
        <v>160</v>
      </c>
      <c r="G4" s="56">
        <f>'Site Characteristics'!F48-G14</f>
        <v>0</v>
      </c>
      <c r="H4" t="s">
        <v>119</v>
      </c>
      <c r="I4" s="11" t="s">
        <v>155</v>
      </c>
    </row>
    <row r="5" spans="1:9" x14ac:dyDescent="0.25">
      <c r="B5" t="s">
        <v>161</v>
      </c>
      <c r="G5">
        <f>'Site Characteristics'!F56</f>
        <v>0</v>
      </c>
      <c r="H5" t="s">
        <v>1</v>
      </c>
      <c r="I5" s="11" t="s">
        <v>57</v>
      </c>
    </row>
    <row r="6" spans="1:9" ht="16.5" thickBot="1" x14ac:dyDescent="0.3">
      <c r="A6" s="62" t="s">
        <v>162</v>
      </c>
      <c r="B6" s="14"/>
      <c r="C6" s="14"/>
      <c r="D6" s="14"/>
      <c r="E6" s="14"/>
      <c r="F6" s="14"/>
      <c r="G6" s="14"/>
      <c r="H6" s="14"/>
      <c r="I6" s="14"/>
    </row>
    <row r="7" spans="1:9" ht="18.75" thickTop="1" thickBot="1" x14ac:dyDescent="0.3">
      <c r="B7" t="s">
        <v>202</v>
      </c>
      <c r="G7" s="86"/>
      <c r="H7" t="s">
        <v>14</v>
      </c>
      <c r="I7" s="11" t="s">
        <v>55</v>
      </c>
    </row>
    <row r="8" spans="1:9" ht="17.25" customHeight="1" thickBot="1" x14ac:dyDescent="0.3">
      <c r="A8" s="62" t="s">
        <v>194</v>
      </c>
      <c r="B8" s="14"/>
      <c r="C8" s="14"/>
      <c r="D8" s="14"/>
      <c r="E8" s="14"/>
      <c r="F8" s="14"/>
      <c r="G8" s="14"/>
      <c r="H8" s="14"/>
      <c r="I8" s="14"/>
    </row>
    <row r="9" spans="1:9" ht="15.75" thickTop="1" x14ac:dyDescent="0.25">
      <c r="G9" s="53"/>
    </row>
    <row r="10" spans="1:9" ht="18" thickBot="1" x14ac:dyDescent="0.3">
      <c r="B10" t="s">
        <v>163</v>
      </c>
      <c r="G10" s="47">
        <f>G12-G7</f>
        <v>0</v>
      </c>
      <c r="H10" t="s">
        <v>14</v>
      </c>
      <c r="I10" s="11" t="s">
        <v>53</v>
      </c>
    </row>
    <row r="12" spans="1:9" ht="18" thickBot="1" x14ac:dyDescent="0.3">
      <c r="B12" t="s">
        <v>195</v>
      </c>
      <c r="G12" s="19">
        <f>G7/0.4</f>
        <v>0</v>
      </c>
      <c r="H12" t="s">
        <v>14</v>
      </c>
      <c r="I12" s="11" t="s">
        <v>52</v>
      </c>
    </row>
    <row r="14" spans="1:9" ht="15.75" thickBot="1" x14ac:dyDescent="0.3">
      <c r="B14" t="s">
        <v>196</v>
      </c>
      <c r="G14" s="81"/>
      <c r="H14" t="s">
        <v>119</v>
      </c>
      <c r="I14" s="11" t="s">
        <v>50</v>
      </c>
    </row>
    <row r="16" spans="1:9" ht="18" thickBot="1" x14ac:dyDescent="0.3">
      <c r="B16" t="s">
        <v>164</v>
      </c>
      <c r="G16" s="19" t="e">
        <f>G12/G14</f>
        <v>#DIV/0!</v>
      </c>
      <c r="H16" t="s">
        <v>23</v>
      </c>
      <c r="I16" s="11" t="s">
        <v>48</v>
      </c>
    </row>
    <row r="18" spans="1:9" ht="15.75" thickBot="1" x14ac:dyDescent="0.3">
      <c r="B18" t="s">
        <v>193</v>
      </c>
      <c r="G18" s="81"/>
      <c r="H18" t="s">
        <v>119</v>
      </c>
      <c r="I18" s="11" t="s">
        <v>46</v>
      </c>
    </row>
    <row r="20" spans="1:9" ht="15.75" thickBot="1" x14ac:dyDescent="0.3">
      <c r="B20" t="s">
        <v>192</v>
      </c>
      <c r="G20" s="79" t="e">
        <f>G16/G18</f>
        <v>#DIV/0!</v>
      </c>
      <c r="H20" t="s">
        <v>119</v>
      </c>
      <c r="I20" s="11" t="s">
        <v>44</v>
      </c>
    </row>
    <row r="22" spans="1:9" ht="15.75" thickBot="1" x14ac:dyDescent="0.3">
      <c r="B22" t="s">
        <v>165</v>
      </c>
      <c r="G22" s="39" t="e">
        <f>IF(G4&lt;=2,(4*(G14/(G5))),IF(G4&gt;2,(G14/G5)))</f>
        <v>#DIV/0!</v>
      </c>
      <c r="H22" t="s">
        <v>166</v>
      </c>
      <c r="I22" s="11" t="s">
        <v>42</v>
      </c>
    </row>
    <row r="24" spans="1:9" x14ac:dyDescent="0.25">
      <c r="I24" s="11"/>
    </row>
    <row r="25" spans="1:9" x14ac:dyDescent="0.25">
      <c r="I25" s="11"/>
    </row>
    <row r="26" spans="1:9" x14ac:dyDescent="0.25">
      <c r="I26" s="11"/>
    </row>
    <row r="27" spans="1:9" x14ac:dyDescent="0.25">
      <c r="I27" s="11"/>
    </row>
    <row r="28" spans="1:9" x14ac:dyDescent="0.25">
      <c r="I28" s="11"/>
    </row>
    <row r="30" spans="1:9" ht="15.75" x14ac:dyDescent="0.25">
      <c r="A30" s="46"/>
    </row>
    <row r="31" spans="1:9" x14ac:dyDescent="0.25">
      <c r="B31" s="40"/>
      <c r="C31" s="40"/>
      <c r="D31" s="40"/>
    </row>
    <row r="32" spans="1:9" x14ac:dyDescent="0.25">
      <c r="I32" s="11"/>
    </row>
    <row r="33" spans="2:9" x14ac:dyDescent="0.25">
      <c r="I33" s="11"/>
    </row>
    <row r="34" spans="2:9" x14ac:dyDescent="0.25">
      <c r="I34" s="11"/>
    </row>
    <row r="36" spans="2:9" x14ac:dyDescent="0.25">
      <c r="B36" s="40"/>
    </row>
    <row r="37" spans="2:9" x14ac:dyDescent="0.25">
      <c r="I37" s="11"/>
    </row>
    <row r="38" spans="2:9" x14ac:dyDescent="0.25">
      <c r="I38" s="11"/>
    </row>
    <row r="39" spans="2:9" x14ac:dyDescent="0.25">
      <c r="I39" s="11"/>
    </row>
    <row r="41" spans="2:9" x14ac:dyDescent="0.25">
      <c r="B41" s="40"/>
    </row>
    <row r="42" spans="2:9" x14ac:dyDescent="0.25">
      <c r="I42" s="11"/>
    </row>
    <row r="43" spans="2:9" x14ac:dyDescent="0.25">
      <c r="I43" s="11"/>
    </row>
    <row r="44" spans="2:9" x14ac:dyDescent="0.25">
      <c r="I44" s="11"/>
    </row>
    <row r="46" spans="2:9" x14ac:dyDescent="0.25">
      <c r="I46" s="11"/>
    </row>
    <row r="47" spans="2:9" x14ac:dyDescent="0.25">
      <c r="I47" s="11"/>
    </row>
    <row r="48" spans="2:9" x14ac:dyDescent="0.25">
      <c r="I48" s="11"/>
    </row>
  </sheetData>
  <sheetProtection algorithmName="SHA-512" hashValue="LEyg7NE2okT5n6U+nMoyCqya64hGrX+j8JdehZ5MB8Iis2kGAzwl76szif+prvtubBm1qkaytOJ2GZBl/zjmSQ==" saltValue="G4xa7+SKmbl8tOTw9yM80g==" spinCount="100000" sheet="1" objects="1" scenarios="1" selectLockedCells="1"/>
  <pageMargins left="0.7" right="0.7" top="0.75" bottom="0.75" header="0.3" footer="0.3"/>
  <pageSetup orientation="portrait" verticalDpi="1200" r:id="rId1"/>
  <headerFooter>
    <oddHeader>&amp;L&amp;"-,Bold"&amp;K09-038Tree Box Design &amp;R &amp;"-,Bold"&amp;K09-039Residential Stormwater Management 
Low Impact Development</oddHeader>
    <oddFooter>&amp;L&amp;"-,Bold"&amp;K08-036LID SWMS TM Section 5.4&amp;C&amp;"-,Bold"&amp;K002060July 2023&amp;R&amp;"-,Bold"&amp;K08-037Walton County Planning Department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1"/>
  <sheetViews>
    <sheetView view="pageLayout" zoomScaleNormal="100" workbookViewId="0">
      <selection activeCell="G17" sqref="G17"/>
    </sheetView>
  </sheetViews>
  <sheetFormatPr defaultRowHeight="15" x14ac:dyDescent="0.25"/>
  <sheetData>
    <row r="1" spans="1:9" ht="15.75" thickBot="1" x14ac:dyDescent="0.3">
      <c r="A1" s="76" t="s">
        <v>197</v>
      </c>
      <c r="B1" s="77"/>
      <c r="C1" s="77"/>
      <c r="D1" s="77"/>
      <c r="E1" s="77"/>
      <c r="F1" s="77"/>
      <c r="G1" s="77"/>
      <c r="H1" s="77"/>
      <c r="I1" s="77"/>
    </row>
    <row r="2" spans="1:9" ht="26.25" customHeight="1" thickBot="1" x14ac:dyDescent="0.3">
      <c r="A2" s="60" t="s">
        <v>158</v>
      </c>
      <c r="B2" s="59"/>
      <c r="C2" s="59"/>
      <c r="D2" s="59"/>
      <c r="E2" s="59"/>
      <c r="F2" s="59"/>
      <c r="G2" s="59"/>
      <c r="H2" s="59"/>
      <c r="I2" s="58"/>
    </row>
    <row r="3" spans="1:9" ht="18.75" thickTop="1" thickBot="1" x14ac:dyDescent="0.3">
      <c r="A3" s="6"/>
      <c r="B3" t="s">
        <v>205</v>
      </c>
      <c r="G3" s="78">
        <f>'Site Characteristics'!F10*43560</f>
        <v>0</v>
      </c>
      <c r="H3" t="s">
        <v>23</v>
      </c>
      <c r="I3" s="45" t="s">
        <v>157</v>
      </c>
    </row>
    <row r="4" spans="1:9" ht="18" thickBot="1" x14ac:dyDescent="0.3">
      <c r="A4" s="6"/>
      <c r="B4" t="s">
        <v>156</v>
      </c>
      <c r="G4" s="22">
        <f>'Site Characteristics'!F15+'Site Characteristics'!F16+'Site Characteristics'!F17+'Site Characteristics'!F18+'Site Characteristics'!F19+'Site Characteristics'!F20+'Site Characteristics'!F21</f>
        <v>0</v>
      </c>
      <c r="H4" t="s">
        <v>23</v>
      </c>
      <c r="I4" s="45" t="s">
        <v>155</v>
      </c>
    </row>
    <row r="5" spans="1:9" ht="15.75" thickBot="1" x14ac:dyDescent="0.3">
      <c r="A5" s="57"/>
      <c r="B5" s="55" t="s">
        <v>154</v>
      </c>
      <c r="C5" s="55"/>
      <c r="D5" s="55"/>
      <c r="E5" s="55"/>
      <c r="F5" s="55"/>
      <c r="G5" s="56" t="e">
        <f>G4/G3</f>
        <v>#DIV/0!</v>
      </c>
      <c r="H5" s="55"/>
      <c r="I5" s="54" t="s">
        <v>57</v>
      </c>
    </row>
    <row r="6" spans="1:9" ht="16.5" thickBot="1" x14ac:dyDescent="0.3">
      <c r="A6" s="15" t="s">
        <v>153</v>
      </c>
      <c r="B6" s="14"/>
      <c r="C6" s="14"/>
      <c r="D6" s="14"/>
      <c r="E6" s="14"/>
      <c r="F6" s="14"/>
      <c r="G6" s="14"/>
      <c r="H6" s="14"/>
      <c r="I6" s="13"/>
    </row>
    <row r="7" spans="1:9" ht="16.5" thickTop="1" x14ac:dyDescent="0.25">
      <c r="A7" s="6"/>
      <c r="C7" s="53"/>
      <c r="D7" s="53"/>
      <c r="E7" s="53"/>
      <c r="F7" s="52"/>
      <c r="G7" s="52"/>
      <c r="H7" s="52"/>
      <c r="I7" s="4"/>
    </row>
    <row r="8" spans="1:9" ht="16.5" thickBot="1" x14ac:dyDescent="0.3">
      <c r="A8" s="51"/>
      <c r="B8" t="s">
        <v>152</v>
      </c>
      <c r="G8" s="19">
        <f>'Site Characteristics'!F54</f>
        <v>0</v>
      </c>
      <c r="I8" s="45" t="s">
        <v>55</v>
      </c>
    </row>
    <row r="9" spans="1:9" ht="15.75" thickBot="1" x14ac:dyDescent="0.3">
      <c r="A9" s="49"/>
      <c r="B9" t="s">
        <v>151</v>
      </c>
      <c r="G9" s="48">
        <v>0.43</v>
      </c>
      <c r="H9" t="s">
        <v>1</v>
      </c>
      <c r="I9" s="45" t="s">
        <v>53</v>
      </c>
    </row>
    <row r="10" spans="1:9" ht="16.5" thickBot="1" x14ac:dyDescent="0.3">
      <c r="A10" s="6"/>
      <c r="B10" t="s">
        <v>150</v>
      </c>
      <c r="F10" s="46"/>
      <c r="G10" s="48">
        <f>'Site Characteristics'!F55</f>
        <v>0</v>
      </c>
      <c r="H10" t="s">
        <v>1</v>
      </c>
      <c r="I10" s="45" t="s">
        <v>52</v>
      </c>
    </row>
    <row r="11" spans="1:9" ht="18.75" customHeight="1" thickBot="1" x14ac:dyDescent="0.3">
      <c r="A11" s="6"/>
      <c r="B11" t="s">
        <v>149</v>
      </c>
      <c r="F11" s="46"/>
      <c r="G11" s="48">
        <f>G10/2</f>
        <v>0</v>
      </c>
      <c r="H11" t="s">
        <v>1</v>
      </c>
      <c r="I11" s="45" t="s">
        <v>50</v>
      </c>
    </row>
    <row r="12" spans="1:9" ht="16.5" thickBot="1" x14ac:dyDescent="0.3">
      <c r="A12" s="51"/>
      <c r="B12" t="s">
        <v>148</v>
      </c>
      <c r="F12" s="46"/>
      <c r="G12" s="48">
        <v>8.73</v>
      </c>
      <c r="H12" t="s">
        <v>138</v>
      </c>
      <c r="I12" s="45" t="s">
        <v>48</v>
      </c>
    </row>
    <row r="13" spans="1:9" ht="15.75" thickBot="1" x14ac:dyDescent="0.3">
      <c r="A13" s="49"/>
      <c r="B13" t="s">
        <v>147</v>
      </c>
      <c r="G13" s="48" t="e">
        <f>(G9/G11)*G12</f>
        <v>#DIV/0!</v>
      </c>
      <c r="H13" t="s">
        <v>138</v>
      </c>
      <c r="I13" s="45" t="s">
        <v>46</v>
      </c>
    </row>
    <row r="14" spans="1:9" x14ac:dyDescent="0.25">
      <c r="A14" s="6"/>
      <c r="I14" s="4"/>
    </row>
    <row r="15" spans="1:9" ht="16.5" thickBot="1" x14ac:dyDescent="0.3">
      <c r="A15" s="15" t="s">
        <v>146</v>
      </c>
      <c r="B15" s="14"/>
      <c r="C15" s="14"/>
      <c r="D15" s="14"/>
      <c r="E15" s="14"/>
      <c r="F15" s="14"/>
      <c r="G15" s="14"/>
      <c r="H15" s="14"/>
      <c r="I15" s="13"/>
    </row>
    <row r="16" spans="1:9" ht="15.75" thickTop="1" x14ac:dyDescent="0.25">
      <c r="A16" s="6"/>
      <c r="I16" s="4"/>
    </row>
    <row r="17" spans="1:9" ht="15.75" thickBot="1" x14ac:dyDescent="0.3">
      <c r="A17" s="6"/>
      <c r="B17" t="s">
        <v>145</v>
      </c>
      <c r="G17" s="85">
        <v>1.4</v>
      </c>
      <c r="I17" s="45" t="s">
        <v>44</v>
      </c>
    </row>
    <row r="18" spans="1:9" x14ac:dyDescent="0.25">
      <c r="A18" s="6"/>
      <c r="D18" t="s">
        <v>144</v>
      </c>
      <c r="G18">
        <v>1</v>
      </c>
      <c r="I18" s="4"/>
    </row>
    <row r="19" spans="1:9" x14ac:dyDescent="0.25">
      <c r="A19" s="6"/>
      <c r="D19" t="s">
        <v>143</v>
      </c>
      <c r="G19">
        <v>1.2</v>
      </c>
      <c r="I19" s="4"/>
    </row>
    <row r="20" spans="1:9" x14ac:dyDescent="0.25">
      <c r="A20" s="6"/>
      <c r="D20" t="s">
        <v>142</v>
      </c>
      <c r="G20">
        <v>1.4</v>
      </c>
      <c r="I20" s="4"/>
    </row>
    <row r="21" spans="1:9" x14ac:dyDescent="0.25">
      <c r="A21" s="6"/>
      <c r="I21" s="4"/>
    </row>
    <row r="22" spans="1:9" ht="15.75" thickBot="1" x14ac:dyDescent="0.3">
      <c r="A22" s="6"/>
      <c r="B22" t="s">
        <v>141</v>
      </c>
      <c r="G22" s="48" t="e">
        <f>G13*G17</f>
        <v>#DIV/0!</v>
      </c>
      <c r="H22" t="s">
        <v>138</v>
      </c>
      <c r="I22" s="45" t="s">
        <v>42</v>
      </c>
    </row>
    <row r="23" spans="1:9" x14ac:dyDescent="0.25">
      <c r="A23" s="6"/>
      <c r="I23" s="4"/>
    </row>
    <row r="24" spans="1:9" ht="15.75" thickBot="1" x14ac:dyDescent="0.3">
      <c r="A24" s="6"/>
      <c r="B24" t="s">
        <v>140</v>
      </c>
      <c r="G24" s="61" t="e">
        <f>G22/12</f>
        <v>#DIV/0!</v>
      </c>
      <c r="H24" t="s">
        <v>119</v>
      </c>
      <c r="I24" s="45" t="s">
        <v>40</v>
      </c>
    </row>
    <row r="25" spans="1:9" x14ac:dyDescent="0.25">
      <c r="A25" s="6"/>
      <c r="I25" s="4"/>
    </row>
    <row r="26" spans="1:9" ht="18" thickBot="1" x14ac:dyDescent="0.3">
      <c r="A26" s="6"/>
      <c r="B26" t="s">
        <v>139</v>
      </c>
      <c r="G26" s="19" t="e">
        <f>G24*G4</f>
        <v>#DIV/0!</v>
      </c>
      <c r="H26" t="s">
        <v>14</v>
      </c>
      <c r="I26" s="45" t="s">
        <v>38</v>
      </c>
    </row>
    <row r="27" spans="1:9" x14ac:dyDescent="0.25">
      <c r="A27" s="6"/>
      <c r="I27" s="4"/>
    </row>
    <row r="28" spans="1:9" x14ac:dyDescent="0.25">
      <c r="A28" s="6"/>
      <c r="I28" s="45"/>
    </row>
    <row r="29" spans="1:9" x14ac:dyDescent="0.25">
      <c r="A29" s="6"/>
      <c r="I29" s="4"/>
    </row>
    <row r="30" spans="1:9" x14ac:dyDescent="0.25">
      <c r="A30" s="6"/>
      <c r="I30" s="45"/>
    </row>
    <row r="31" spans="1:9" x14ac:dyDescent="0.25">
      <c r="A31" s="6"/>
      <c r="I31" s="45"/>
    </row>
    <row r="32" spans="1:9" ht="18" customHeight="1" x14ac:dyDescent="0.25">
      <c r="A32" s="6"/>
      <c r="I32" s="45"/>
    </row>
    <row r="33" spans="1:9" x14ac:dyDescent="0.25">
      <c r="A33" s="6"/>
      <c r="I33" s="4"/>
    </row>
    <row r="34" spans="1:9" x14ac:dyDescent="0.25">
      <c r="A34" s="6"/>
      <c r="I34" s="45"/>
    </row>
    <row r="35" spans="1:9" x14ac:dyDescent="0.25">
      <c r="A35" s="6"/>
      <c r="I35" s="45"/>
    </row>
    <row r="36" spans="1:9" x14ac:dyDescent="0.25">
      <c r="A36" s="6"/>
      <c r="I36" s="4"/>
    </row>
    <row r="37" spans="1:9" ht="15.75" thickBot="1" x14ac:dyDescent="0.3">
      <c r="A37" s="3"/>
      <c r="B37" s="2"/>
      <c r="C37" s="2"/>
      <c r="D37" s="2"/>
      <c r="E37" s="2"/>
      <c r="F37" s="2"/>
      <c r="G37" s="2"/>
      <c r="H37" s="2"/>
      <c r="I37" s="44"/>
    </row>
    <row r="44" spans="1:9" ht="26.25" customHeight="1" x14ac:dyDescent="0.25"/>
    <row r="46" spans="1:9" ht="18" customHeight="1" x14ac:dyDescent="0.25"/>
    <row r="48" spans="1:9" ht="58.5" customHeight="1" x14ac:dyDescent="0.25"/>
    <row r="59" ht="15" customHeight="1" x14ac:dyDescent="0.25"/>
    <row r="61" ht="15" customHeight="1" x14ac:dyDescent="0.25"/>
    <row r="66" ht="15" customHeight="1" x14ac:dyDescent="0.25"/>
    <row r="69" ht="24.75" customHeight="1" x14ac:dyDescent="0.25"/>
    <row r="73" ht="54.75" customHeight="1" x14ac:dyDescent="0.25"/>
    <row r="75" ht="27.75" customHeight="1" x14ac:dyDescent="0.25"/>
    <row r="81" ht="15" customHeight="1" x14ac:dyDescent="0.25"/>
  </sheetData>
  <sheetProtection algorithmName="SHA-512" hashValue="CJ67d2tj1a2wRxKQW64yjgoq0YIApJN3Jxz7pr/Vg0KSZGHA3LUpvAQYEePgbqCEdxbxps9V3PuiBKq+2udzMQ==" saltValue="32XPh14RlD/YHeyGxnz4+g==" spinCount="100000" sheet="1" objects="1" scenarios="1" selectLockedCells="1"/>
  <pageMargins left="0.7" right="0.7" top="0.75" bottom="0.75" header="0.3" footer="0.3"/>
  <pageSetup orientation="portrait" r:id="rId1"/>
  <headerFooter>
    <oddHeader xml:space="preserve">&amp;L&amp;"-,Bold"&amp;12&amp;K09-035Flood Attenuation Calculations&amp;R&amp;"-,Bold"&amp;12&amp;K08-032 Residential Stormwater Management 
Low Impact Development
</oddHeader>
    <oddFooter>&amp;L&amp;"-,Bold"&amp;K08-045LID SWMF TM Section 3.2&amp;C&amp;"-,Bold"July 2023&amp;R&amp;"-,Bold"&amp;K08-044Walton County Planning Department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1"/>
  <sheetViews>
    <sheetView view="pageLayout" zoomScaleNormal="100" workbookViewId="0">
      <selection activeCell="G17" sqref="G17"/>
    </sheetView>
  </sheetViews>
  <sheetFormatPr defaultRowHeight="15" x14ac:dyDescent="0.25"/>
  <sheetData>
    <row r="1" spans="1:9" ht="15.75" thickBot="1" x14ac:dyDescent="0.3">
      <c r="A1" s="76" t="s">
        <v>197</v>
      </c>
      <c r="B1" s="77"/>
      <c r="C1" s="77"/>
      <c r="D1" s="77"/>
      <c r="E1" s="77"/>
      <c r="F1" s="77"/>
      <c r="G1" s="77"/>
      <c r="H1" s="77"/>
      <c r="I1" s="77"/>
    </row>
    <row r="2" spans="1:9" ht="26.25" customHeight="1" thickBot="1" x14ac:dyDescent="0.3">
      <c r="A2" s="60" t="s">
        <v>158</v>
      </c>
      <c r="B2" s="59"/>
      <c r="C2" s="59"/>
      <c r="D2" s="59"/>
      <c r="E2" s="59"/>
      <c r="F2" s="59"/>
      <c r="G2" s="59"/>
      <c r="H2" s="59"/>
      <c r="I2" s="58"/>
    </row>
    <row r="3" spans="1:9" ht="18.75" thickTop="1" thickBot="1" x14ac:dyDescent="0.3">
      <c r="A3" s="6"/>
      <c r="B3" t="s">
        <v>159</v>
      </c>
      <c r="G3" s="78">
        <f>'Site Characteristics'!F10*43560</f>
        <v>0</v>
      </c>
      <c r="H3" t="s">
        <v>23</v>
      </c>
      <c r="I3" s="45" t="s">
        <v>157</v>
      </c>
    </row>
    <row r="4" spans="1:9" ht="18" thickBot="1" x14ac:dyDescent="0.3">
      <c r="A4" s="6"/>
      <c r="B4" t="s">
        <v>156</v>
      </c>
      <c r="G4" s="22">
        <f>Attenuation!G4</f>
        <v>0</v>
      </c>
      <c r="H4" t="s">
        <v>23</v>
      </c>
      <c r="I4" s="45" t="s">
        <v>155</v>
      </c>
    </row>
    <row r="5" spans="1:9" ht="15.75" thickBot="1" x14ac:dyDescent="0.3">
      <c r="A5" s="57"/>
      <c r="B5" s="55" t="s">
        <v>154</v>
      </c>
      <c r="C5" s="55"/>
      <c r="D5" s="55"/>
      <c r="E5" s="55"/>
      <c r="F5" s="55"/>
      <c r="G5" s="56" t="e">
        <f>G4/G3</f>
        <v>#DIV/0!</v>
      </c>
      <c r="H5" s="55"/>
      <c r="I5" s="54" t="s">
        <v>57</v>
      </c>
    </row>
    <row r="6" spans="1:9" ht="16.5" thickBot="1" x14ac:dyDescent="0.3">
      <c r="A6" s="15" t="s">
        <v>153</v>
      </c>
      <c r="B6" s="14"/>
      <c r="C6" s="14"/>
      <c r="D6" s="14"/>
      <c r="E6" s="14"/>
      <c r="F6" s="14"/>
      <c r="G6" s="14"/>
      <c r="H6" s="14"/>
      <c r="I6" s="13"/>
    </row>
    <row r="7" spans="1:9" ht="16.5" thickTop="1" x14ac:dyDescent="0.25">
      <c r="A7" s="6"/>
      <c r="C7" s="53"/>
      <c r="D7" s="53"/>
      <c r="E7" s="53"/>
      <c r="F7" s="52"/>
      <c r="G7" s="52"/>
      <c r="H7" s="52"/>
      <c r="I7" s="4"/>
    </row>
    <row r="8" spans="1:9" ht="16.5" thickBot="1" x14ac:dyDescent="0.3">
      <c r="A8" s="51"/>
      <c r="B8" t="s">
        <v>152</v>
      </c>
      <c r="G8" s="19">
        <f>'Site Characteristics'!F54</f>
        <v>0</v>
      </c>
      <c r="I8" s="45" t="s">
        <v>55</v>
      </c>
    </row>
    <row r="9" spans="1:9" ht="15.75" thickBot="1" x14ac:dyDescent="0.3">
      <c r="A9" s="49"/>
      <c r="B9" t="s">
        <v>151</v>
      </c>
      <c r="G9" s="48">
        <v>0.6</v>
      </c>
      <c r="H9" t="s">
        <v>1</v>
      </c>
      <c r="I9" s="45" t="s">
        <v>53</v>
      </c>
    </row>
    <row r="10" spans="1:9" ht="16.5" thickBot="1" x14ac:dyDescent="0.3">
      <c r="A10" s="6"/>
      <c r="B10" t="s">
        <v>150</v>
      </c>
      <c r="F10" s="46"/>
      <c r="G10" s="48">
        <f>'Site Characteristics'!F55</f>
        <v>0</v>
      </c>
      <c r="H10" t="s">
        <v>1</v>
      </c>
      <c r="I10" s="45" t="s">
        <v>52</v>
      </c>
    </row>
    <row r="11" spans="1:9" ht="18.75" customHeight="1" thickBot="1" x14ac:dyDescent="0.3">
      <c r="A11" s="6"/>
      <c r="B11" t="s">
        <v>149</v>
      </c>
      <c r="F11" s="46"/>
      <c r="G11" s="48">
        <f>G10/2</f>
        <v>0</v>
      </c>
      <c r="H11" t="s">
        <v>1</v>
      </c>
      <c r="I11" s="45" t="s">
        <v>50</v>
      </c>
    </row>
    <row r="12" spans="1:9" ht="16.5" thickBot="1" x14ac:dyDescent="0.3">
      <c r="A12" s="51"/>
      <c r="B12" t="s">
        <v>148</v>
      </c>
      <c r="F12" s="46"/>
      <c r="G12" s="79">
        <v>14.7</v>
      </c>
      <c r="H12" t="s">
        <v>138</v>
      </c>
      <c r="I12" s="45" t="s">
        <v>48</v>
      </c>
    </row>
    <row r="13" spans="1:9" ht="15.75" thickBot="1" x14ac:dyDescent="0.3">
      <c r="A13" s="49"/>
      <c r="B13" t="s">
        <v>147</v>
      </c>
      <c r="G13" s="48" t="e">
        <f>(G9/G11)*G12</f>
        <v>#DIV/0!</v>
      </c>
      <c r="H13" t="s">
        <v>138</v>
      </c>
      <c r="I13" s="45" t="s">
        <v>46</v>
      </c>
    </row>
    <row r="14" spans="1:9" x14ac:dyDescent="0.25">
      <c r="A14" s="6"/>
      <c r="I14" s="4"/>
    </row>
    <row r="15" spans="1:9" ht="16.5" thickBot="1" x14ac:dyDescent="0.3">
      <c r="A15" s="15" t="s">
        <v>146</v>
      </c>
      <c r="B15" s="14"/>
      <c r="C15" s="14"/>
      <c r="D15" s="14"/>
      <c r="E15" s="14"/>
      <c r="F15" s="14"/>
      <c r="G15" s="14"/>
      <c r="H15" s="14"/>
      <c r="I15" s="13"/>
    </row>
    <row r="16" spans="1:9" ht="15.75" thickTop="1" x14ac:dyDescent="0.25">
      <c r="A16" s="6"/>
      <c r="I16" s="4"/>
    </row>
    <row r="17" spans="1:9" ht="15.75" thickBot="1" x14ac:dyDescent="0.3">
      <c r="A17" s="6"/>
      <c r="B17" t="s">
        <v>145</v>
      </c>
      <c r="G17" s="85">
        <v>1.4</v>
      </c>
      <c r="I17" s="45" t="s">
        <v>44</v>
      </c>
    </row>
    <row r="18" spans="1:9" x14ac:dyDescent="0.25">
      <c r="A18" s="6"/>
      <c r="D18" t="s">
        <v>144</v>
      </c>
      <c r="G18">
        <v>1</v>
      </c>
      <c r="I18" s="4"/>
    </row>
    <row r="19" spans="1:9" x14ac:dyDescent="0.25">
      <c r="A19" s="6"/>
      <c r="D19" t="s">
        <v>143</v>
      </c>
      <c r="G19">
        <v>1.2</v>
      </c>
      <c r="I19" s="4"/>
    </row>
    <row r="20" spans="1:9" x14ac:dyDescent="0.25">
      <c r="A20" s="6"/>
      <c r="D20" t="s">
        <v>142</v>
      </c>
      <c r="G20">
        <v>1.4</v>
      </c>
      <c r="I20" s="4"/>
    </row>
    <row r="21" spans="1:9" x14ac:dyDescent="0.25">
      <c r="A21" s="6"/>
      <c r="I21" s="4"/>
    </row>
    <row r="22" spans="1:9" ht="15.75" thickBot="1" x14ac:dyDescent="0.3">
      <c r="A22" s="6"/>
      <c r="B22" t="s">
        <v>141</v>
      </c>
      <c r="G22" s="48" t="e">
        <f>G13*G17</f>
        <v>#DIV/0!</v>
      </c>
      <c r="H22" t="s">
        <v>138</v>
      </c>
      <c r="I22" s="45" t="s">
        <v>42</v>
      </c>
    </row>
    <row r="23" spans="1:9" x14ac:dyDescent="0.25">
      <c r="A23" s="6"/>
      <c r="I23" s="4"/>
    </row>
    <row r="24" spans="1:9" ht="15.75" thickBot="1" x14ac:dyDescent="0.3">
      <c r="A24" s="6"/>
      <c r="B24" t="s">
        <v>140</v>
      </c>
      <c r="G24" s="61" t="e">
        <f>G22/12</f>
        <v>#DIV/0!</v>
      </c>
      <c r="H24" t="s">
        <v>119</v>
      </c>
      <c r="I24" s="45" t="s">
        <v>40</v>
      </c>
    </row>
    <row r="25" spans="1:9" x14ac:dyDescent="0.25">
      <c r="A25" s="6"/>
      <c r="I25" s="4"/>
    </row>
    <row r="26" spans="1:9" ht="18" thickBot="1" x14ac:dyDescent="0.3">
      <c r="A26" s="6"/>
      <c r="B26" t="s">
        <v>139</v>
      </c>
      <c r="G26" s="19" t="e">
        <f>G24*G4</f>
        <v>#DIV/0!</v>
      </c>
      <c r="H26" t="s">
        <v>14</v>
      </c>
      <c r="I26" s="45" t="s">
        <v>38</v>
      </c>
    </row>
    <row r="27" spans="1:9" x14ac:dyDescent="0.25">
      <c r="A27" s="6"/>
      <c r="I27" s="4"/>
    </row>
    <row r="28" spans="1:9" x14ac:dyDescent="0.25">
      <c r="A28" s="6"/>
      <c r="I28" s="45"/>
    </row>
    <row r="29" spans="1:9" x14ac:dyDescent="0.25">
      <c r="A29" s="6"/>
      <c r="I29" s="4"/>
    </row>
    <row r="30" spans="1:9" x14ac:dyDescent="0.25">
      <c r="A30" s="6"/>
      <c r="I30" s="45"/>
    </row>
    <row r="31" spans="1:9" x14ac:dyDescent="0.25">
      <c r="A31" s="6"/>
      <c r="I31" s="45"/>
    </row>
    <row r="32" spans="1:9" ht="18" customHeight="1" x14ac:dyDescent="0.25">
      <c r="A32" s="6"/>
      <c r="I32" s="45"/>
    </row>
    <row r="33" spans="1:9" x14ac:dyDescent="0.25">
      <c r="A33" s="6"/>
      <c r="I33" s="4"/>
    </row>
    <row r="34" spans="1:9" x14ac:dyDescent="0.25">
      <c r="A34" s="6"/>
      <c r="I34" s="45"/>
    </row>
    <row r="35" spans="1:9" x14ac:dyDescent="0.25">
      <c r="A35" s="6"/>
      <c r="I35" s="45"/>
    </row>
    <row r="36" spans="1:9" x14ac:dyDescent="0.25">
      <c r="A36" s="6"/>
      <c r="I36" s="4"/>
    </row>
    <row r="37" spans="1:9" ht="15.75" thickBot="1" x14ac:dyDescent="0.3">
      <c r="A37" s="3"/>
      <c r="B37" s="2"/>
      <c r="C37" s="2"/>
      <c r="D37" s="2"/>
      <c r="E37" s="2"/>
      <c r="F37" s="2"/>
      <c r="G37" s="2"/>
      <c r="H37" s="2"/>
      <c r="I37" s="44"/>
    </row>
    <row r="44" spans="1:9" ht="26.25" customHeight="1" x14ac:dyDescent="0.25"/>
    <row r="46" spans="1:9" ht="18" customHeight="1" x14ac:dyDescent="0.25"/>
    <row r="48" spans="1:9" ht="58.5" customHeight="1" x14ac:dyDescent="0.25"/>
    <row r="59" ht="15" customHeight="1" x14ac:dyDescent="0.25"/>
    <row r="61" ht="15" customHeight="1" x14ac:dyDescent="0.25"/>
    <row r="66" ht="15" customHeight="1" x14ac:dyDescent="0.25"/>
    <row r="69" ht="24.75" customHeight="1" x14ac:dyDescent="0.25"/>
    <row r="73" ht="54.75" customHeight="1" x14ac:dyDescent="0.25"/>
    <row r="75" ht="27.75" customHeight="1" x14ac:dyDescent="0.25"/>
    <row r="81" ht="15" customHeight="1" x14ac:dyDescent="0.25"/>
  </sheetData>
  <sheetProtection algorithmName="SHA-512" hashValue="sGKPgbdZCGlL8tauGWWbohDEIczrEUlYns3pDj+kPfEzV5/Rfl4v81lJvEqwPF53Vhbre1lHosfQZEJz0J33Ng==" saltValue="0O765kpSU2E/DEHW9TnBAQ==" spinCount="100000" sheet="1" objects="1" scenarios="1" selectLockedCells="1"/>
  <pageMargins left="0.7" right="0.7" top="0.75" bottom="0.75" header="0.3" footer="0.3"/>
  <pageSetup orientation="portrait" r:id="rId1"/>
  <headerFooter>
    <oddHeader xml:space="preserve">&amp;L&amp;"-,Bold"&amp;12&amp;K09-034Flood Attenuation Calculations
For ICPAL or Discharge Into A MCD&amp;R&amp;"-,Bold"&amp;12&amp;K08-031 Residential Stormwater Management 
Low Impact Development
</oddHeader>
    <oddFooter>&amp;L&amp;"-,Bold"&amp;K08-045LID SWMF TM Section 3.2&amp;C&amp;"-,Bold"July 2023&amp;R&amp;"-,Bold"&amp;K08-044Walton County Planning Department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Site Characteristics</vt:lpstr>
      <vt:lpstr>Soil Data</vt:lpstr>
      <vt:lpstr>Tree Box</vt:lpstr>
      <vt:lpstr>Attenuation</vt:lpstr>
      <vt:lpstr>Attenuation - Increase</vt:lpstr>
      <vt:lpstr>Attenuation!Print_Area</vt:lpstr>
      <vt:lpstr>'Attenuation - Increase'!Print_Area</vt:lpstr>
    </vt:vector>
  </TitlesOfParts>
  <Company>Walton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Ward</dc:creator>
  <cp:lastModifiedBy>Andrea Ward</cp:lastModifiedBy>
  <dcterms:created xsi:type="dcterms:W3CDTF">2019-03-14T16:02:45Z</dcterms:created>
  <dcterms:modified xsi:type="dcterms:W3CDTF">2024-03-13T22:20:43Z</dcterms:modified>
</cp:coreProperties>
</file>